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640" windowHeight="11355" activeTab="0"/>
  </bookViews>
  <sheets>
    <sheet name="Hinnakiri 2024" sheetId="1" r:id="rId1"/>
  </sheets>
  <definedNames>
    <definedName name="_xlnm.Print_Titles" localSheetId="0">'Hinnakiri 2024'!$4:$5</definedName>
  </definedNames>
  <calcPr fullCalcOnLoad="1"/>
</workbook>
</file>

<file path=xl/comments1.xml><?xml version="1.0" encoding="utf-8"?>
<comments xmlns="http://schemas.openxmlformats.org/spreadsheetml/2006/main">
  <authors>
    <author>Risto Puusepp</author>
    <author>Kristiina Raap</author>
    <author>Viiu Kuusik</author>
  </authors>
  <commentList>
    <comment ref="L6" authorId="0">
      <text>
        <r>
          <rPr>
            <b/>
            <sz val="8"/>
            <rFont val="Tahoma"/>
            <family val="2"/>
          </rPr>
          <t xml:space="preserve">aktsiisimäär õllele
</t>
        </r>
        <r>
          <rPr>
            <sz val="8"/>
            <rFont val="Tahoma"/>
            <family val="2"/>
          </rPr>
          <t xml:space="preserve">
</t>
        </r>
      </text>
    </comment>
    <comment ref="L182" authorId="0">
      <text>
        <r>
          <rPr>
            <b/>
            <sz val="8"/>
            <rFont val="Tahoma"/>
            <family val="2"/>
          </rPr>
          <t>siidri aktsiisimäär</t>
        </r>
      </text>
    </comment>
    <comment ref="L189" authorId="1">
      <text>
        <r>
          <rPr>
            <sz val="9"/>
            <rFont val="Tahoma"/>
            <family val="2"/>
          </rPr>
          <t xml:space="preserve">piirituse aktsiisimäär
</t>
        </r>
      </text>
    </comment>
    <comment ref="L112" authorId="0">
      <text>
        <r>
          <rPr>
            <b/>
            <sz val="8"/>
            <rFont val="Tahoma"/>
            <family val="2"/>
          </rPr>
          <t>siidri aktsiisimäär</t>
        </r>
      </text>
    </comment>
    <comment ref="L147" authorId="2">
      <text>
        <r>
          <rPr>
            <sz val="9"/>
            <rFont val="Tahoma"/>
            <family val="2"/>
          </rPr>
          <t xml:space="preserve">
piiritus%L</t>
        </r>
      </text>
    </comment>
    <comment ref="L183" authorId="2">
      <text>
        <r>
          <rPr>
            <b/>
            <sz val="9"/>
            <rFont val="Tahoma"/>
            <family val="2"/>
          </rPr>
          <t>Viiu Kuusik:</t>
        </r>
        <r>
          <rPr>
            <sz val="9"/>
            <rFont val="Tahoma"/>
            <family val="2"/>
          </rPr>
          <t xml:space="preserve">
vein+6%
</t>
        </r>
      </text>
    </comment>
    <comment ref="L140" authorId="0">
      <text>
        <r>
          <rPr>
            <b/>
            <sz val="8"/>
            <rFont val="Tahoma"/>
            <family val="2"/>
          </rPr>
          <t>siidri aktsiisimäär</t>
        </r>
      </text>
    </comment>
  </commentList>
</comments>
</file>

<file path=xl/sharedStrings.xml><?xml version="1.0" encoding="utf-8"?>
<sst xmlns="http://schemas.openxmlformats.org/spreadsheetml/2006/main" count="2169" uniqueCount="438">
  <si>
    <t>Y</t>
  </si>
  <si>
    <t>N</t>
  </si>
  <si>
    <t>Grupp</t>
  </si>
  <si>
    <t>Pakend</t>
  </si>
  <si>
    <t>TOOTED</t>
  </si>
  <si>
    <t>Liik</t>
  </si>
  <si>
    <t>EAN kood</t>
  </si>
  <si>
    <t xml:space="preserve">Alk. </t>
  </si>
  <si>
    <t>Säilivus</t>
  </si>
  <si>
    <t>Maht</t>
  </si>
  <si>
    <t>alghind</t>
  </si>
  <si>
    <t>Aktsiis</t>
  </si>
  <si>
    <t>Hind</t>
  </si>
  <si>
    <t>Pant</t>
  </si>
  <si>
    <t>Peidetud väli</t>
  </si>
  <si>
    <t>Müügiühik</t>
  </si>
  <si>
    <t>mahu %</t>
  </si>
  <si>
    <t>päevades</t>
  </si>
  <si>
    <t>akts-ga</t>
  </si>
  <si>
    <t>km-ga</t>
  </si>
  <si>
    <t>ühiku</t>
  </si>
  <si>
    <t>ÕLU</t>
  </si>
  <si>
    <t>kohta</t>
  </si>
  <si>
    <t>Klaas</t>
  </si>
  <si>
    <t>klaas</t>
  </si>
  <si>
    <t>0,33 l</t>
  </si>
  <si>
    <t>24</t>
  </si>
  <si>
    <t>WARSTEINER</t>
  </si>
  <si>
    <t>Klaaspudel 0,5 +</t>
  </si>
  <si>
    <t>PILSNER</t>
  </si>
  <si>
    <t>0,5 l</t>
  </si>
  <si>
    <t>20</t>
  </si>
  <si>
    <t>PREMIUM</t>
  </si>
  <si>
    <t>TÕMMU HIID</t>
  </si>
  <si>
    <t xml:space="preserve">ALEXANDER </t>
  </si>
  <si>
    <t>SPECIAL 1807</t>
  </si>
  <si>
    <t>DOUBLE BOCK</t>
  </si>
  <si>
    <t>0,568 l</t>
  </si>
  <si>
    <t>PET-pudel</t>
  </si>
  <si>
    <t>PET</t>
  </si>
  <si>
    <t>6</t>
  </si>
  <si>
    <t>DISEL</t>
  </si>
  <si>
    <t>Purk</t>
  </si>
  <si>
    <t>1</t>
  </si>
  <si>
    <t>purk</t>
  </si>
  <si>
    <t>30</t>
  </si>
  <si>
    <t>Purk 0,5+</t>
  </si>
  <si>
    <t>PREMIUM (6-PAKK)</t>
  </si>
  <si>
    <t>4</t>
  </si>
  <si>
    <t>A. LE COQ I</t>
  </si>
  <si>
    <t>ALEXANDER PINT</t>
  </si>
  <si>
    <t>ALEXANDER PINT (6-PAKK)</t>
  </si>
  <si>
    <t>Vaat</t>
  </si>
  <si>
    <t>vaat 30 l</t>
  </si>
  <si>
    <t>1 l</t>
  </si>
  <si>
    <t>ALEXANDER</t>
  </si>
  <si>
    <t>vaat 20 l</t>
  </si>
  <si>
    <t>MUU ALK. JOOK</t>
  </si>
  <si>
    <t>Klaaspudel</t>
  </si>
  <si>
    <t>ALC LONG DRINK GRAPEFRUIT</t>
  </si>
  <si>
    <t>12</t>
  </si>
  <si>
    <t>ALC LONG DRINK MOHHIITO</t>
  </si>
  <si>
    <t>ALC LONG DRINK GRAPEFRUIT (kohver)</t>
  </si>
  <si>
    <t>ALC LONG DRINK GRAPEFRUIT (üksik purk)</t>
  </si>
  <si>
    <t>SIIDER</t>
  </si>
  <si>
    <t>FIZZ PEAR</t>
  </si>
  <si>
    <t>1,5 l</t>
  </si>
  <si>
    <t>FIZZ BLUEBERRY</t>
  </si>
  <si>
    <t>FIZZ ORIGINAL DRY (kohver)</t>
  </si>
  <si>
    <t>FIZZ ORIGINAL DRY (üksik purk)</t>
  </si>
  <si>
    <t>FIZZ  PEAR</t>
  </si>
  <si>
    <t>Tetra</t>
  </si>
  <si>
    <t>MAHL</t>
  </si>
  <si>
    <t>AURA APELSINIMAHL</t>
  </si>
  <si>
    <t>AURA ÕUNAMAHL</t>
  </si>
  <si>
    <t>AURA TOMATIMAHL</t>
  </si>
  <si>
    <t>NEKTAR</t>
  </si>
  <si>
    <t>AURA MULTINEKTAR</t>
  </si>
  <si>
    <t>AURA PLOOMINEKTAR</t>
  </si>
  <si>
    <t>AURA PUNASE GREIBI NEKTAR</t>
  </si>
  <si>
    <t>AURA ANANASSINEKTAR</t>
  </si>
  <si>
    <t>MAHLAJOOK</t>
  </si>
  <si>
    <t>LIMPA MAASIKAJOOK</t>
  </si>
  <si>
    <t>AURA JÕHVIKAJOOK</t>
  </si>
  <si>
    <t>AURA GRANAATÕUNA JOOK</t>
  </si>
  <si>
    <t>AURA KIRSIJOOK</t>
  </si>
  <si>
    <t>AURA FRESH MULTIFRUIT</t>
  </si>
  <si>
    <t>2 l</t>
  </si>
  <si>
    <t>AURA FRESH JÕHVIKAS</t>
  </si>
  <si>
    <t>AURA FRESH PIRN-ÕUN</t>
  </si>
  <si>
    <t>AURA FRESH VIINAMARI</t>
  </si>
  <si>
    <t>ACTIVE MAHLAJOOK</t>
  </si>
  <si>
    <t>VITAMIN</t>
  </si>
  <si>
    <t>ENERGIAJOOK</t>
  </si>
  <si>
    <t>DYNAMI:T ENERGY DRINK</t>
  </si>
  <si>
    <t>SPORDIJOOK</t>
  </si>
  <si>
    <t>ARCTIC SPORT GREIP</t>
  </si>
  <si>
    <t>KARASTUSJOOK</t>
  </si>
  <si>
    <t>RC COLA</t>
  </si>
  <si>
    <t>LIMONAAD TRADITSIOONILINE</t>
  </si>
  <si>
    <t>KLASSIKALINE KALI</t>
  </si>
  <si>
    <t>LIMONAAD KELLUKE</t>
  </si>
  <si>
    <t>LIMONAAD VALGE KLAAR</t>
  </si>
  <si>
    <t>TUME KALI</t>
  </si>
  <si>
    <t>TOONIK GREIBI</t>
  </si>
  <si>
    <t>VESI</t>
  </si>
  <si>
    <t>AURA GAASITA</t>
  </si>
  <si>
    <t>AURA GAASIGA</t>
  </si>
  <si>
    <t>AURA FRUIT SIDRUN</t>
  </si>
  <si>
    <t>1,0 l</t>
  </si>
  <si>
    <t>SIIRUP</t>
  </si>
  <si>
    <t>REKLAAMMATERJAL</t>
  </si>
  <si>
    <t>KLAAS  A. LE COQ  0,5L</t>
  </si>
  <si>
    <t>POKAAL  A. LE COQ  0,33L</t>
  </si>
  <si>
    <t>KANN  A. LE COQ  0,5L</t>
  </si>
  <si>
    <t>PLASTTOPS A. LE COQ 0,5L</t>
  </si>
  <si>
    <t>60</t>
  </si>
  <si>
    <t>KÖNIG LUDWIG WEISSBIER HELL</t>
  </si>
  <si>
    <t>(hele nisuõlu)</t>
  </si>
  <si>
    <t>(hele õlu)</t>
  </si>
  <si>
    <t>(tume õlu)</t>
  </si>
  <si>
    <t>ALEXANDER (6-PAKK)</t>
  </si>
  <si>
    <t xml:space="preserve">WARSTEINER </t>
  </si>
  <si>
    <t>IMPERIAL GOLD</t>
  </si>
  <si>
    <t>0,4 l</t>
  </si>
  <si>
    <t>AURA FRUIT MUSTIKAS</t>
  </si>
  <si>
    <t>PILSNER (6-PAKK)</t>
  </si>
  <si>
    <t>AURA VIINAMARJANEKTAR</t>
  </si>
  <si>
    <t>AURA KLAAS 0,2L</t>
  </si>
  <si>
    <t>WARSTEINER POKAAL 0,33L</t>
  </si>
  <si>
    <t>WARSTEINER KLAAS 0,4L</t>
  </si>
  <si>
    <t>KÖNIG LUDWIG NISUÕLLE KLAAS 0,5L</t>
  </si>
  <si>
    <t>SAVIKANN KAANEGA A.LECOQ 0,5L</t>
  </si>
  <si>
    <t>AURA FRESH ÕUNA-KIRSI-AROONIA</t>
  </si>
  <si>
    <t>DYNAMI:T ENERGY DRINK (üksik purk)</t>
  </si>
  <si>
    <t>24 x 0,568 l</t>
  </si>
  <si>
    <t>TUMEDA ÕLLE POKAAL A.LE COQ 0,4L</t>
  </si>
  <si>
    <t>EXTRA GINGER</t>
  </si>
  <si>
    <t>VITAMINERAL POWER</t>
  </si>
  <si>
    <t>0,75 l</t>
  </si>
  <si>
    <t>VITAMINERAL MENTAL</t>
  </si>
  <si>
    <t>BLOND MUNK</t>
  </si>
  <si>
    <t>MUST NUNN</t>
  </si>
  <si>
    <t>IMPERIAL KVASS</t>
  </si>
  <si>
    <t>4740098083092</t>
  </si>
  <si>
    <t>2,0 l</t>
  </si>
  <si>
    <t>EXTRA LIME</t>
  </si>
  <si>
    <t>AURA FRESH PLUS METSAMARI</t>
  </si>
  <si>
    <t>AURA FRESH PLUS VALGE VIINAMARI</t>
  </si>
  <si>
    <t>4740098083429</t>
  </si>
  <si>
    <t>4740098083436</t>
  </si>
  <si>
    <t>AURA MAGUS APELSINI NEKTAR</t>
  </si>
  <si>
    <t>LE COQ ALCOHOLIC COCTAIL CUBA LIBRE</t>
  </si>
  <si>
    <t>LE COQ ALCOHOLIC COCTAIL MARGARITA</t>
  </si>
  <si>
    <t>LE COQ ALCOHOLIC COCTAIL MOJITO</t>
  </si>
  <si>
    <t>AURA POHLA</t>
  </si>
  <si>
    <t>AURA SIDRUNI</t>
  </si>
  <si>
    <t>20 x 1 l</t>
  </si>
  <si>
    <t>VALGE KLAAR</t>
  </si>
  <si>
    <t>24 x 0,5 l</t>
  </si>
  <si>
    <t>12 x 1 l</t>
  </si>
  <si>
    <t>SPECIAL</t>
  </si>
  <si>
    <t>AURA FRUIT ÕUN-KASEMAHL</t>
  </si>
  <si>
    <t>0,25 l</t>
  </si>
  <si>
    <t xml:space="preserve">6 x 1,0 l </t>
  </si>
  <si>
    <t xml:space="preserve">PREMIUM ALKOHOLIVABA </t>
  </si>
  <si>
    <t>SAAREMAA TUULIK</t>
  </si>
  <si>
    <t>SPECIAL (6-PAKK)</t>
  </si>
  <si>
    <t>PET- pudel</t>
  </si>
  <si>
    <t>ALEXANDER DUNKEL</t>
  </si>
  <si>
    <t>6 x 1,5 l</t>
  </si>
  <si>
    <t>VITAMINERAL WELLNESS</t>
  </si>
  <si>
    <t>SMUUTI</t>
  </si>
  <si>
    <t>AURA SMUUTI MANGO-APELSINI</t>
  </si>
  <si>
    <t>AURA FRUIT MAASIKAS-BASIILIK</t>
  </si>
  <si>
    <t>LIMPA VESI MUSTIKA</t>
  </si>
  <si>
    <t>LIMPA VESI VAARIKA</t>
  </si>
  <si>
    <t>IMPERIAL STOUT</t>
  </si>
  <si>
    <t>VITAMINERAL DETOX</t>
  </si>
  <si>
    <t>KALI</t>
  </si>
  <si>
    <t>DR. ACTIVE APELSINI-ANANASSI-PORGANDI</t>
  </si>
  <si>
    <t>0,5l</t>
  </si>
  <si>
    <t>HOGGYS GIN</t>
  </si>
  <si>
    <t>AURA FRUIT TEA ROHELISE TEE-VIRSIK</t>
  </si>
  <si>
    <t>AURA SMUUTI KIIVI-ANANASSI-MANGO</t>
  </si>
  <si>
    <t>ALC LONG DRINK RED ORANGE</t>
  </si>
  <si>
    <t>FASSBRAUSE LEMON</t>
  </si>
  <si>
    <t>HOGGYS APPLE</t>
  </si>
  <si>
    <t>HOGGYS PEAR</t>
  </si>
  <si>
    <t>HOGGYS DRY APPLE</t>
  </si>
  <si>
    <t>KANGE ALKOHOL</t>
  </si>
  <si>
    <t>JOHAN FREITAG VODKA</t>
  </si>
  <si>
    <t>JOHAN FREITAG GIN</t>
  </si>
  <si>
    <t>VAHUVEIN</t>
  </si>
  <si>
    <t>VAHUJOOK</t>
  </si>
  <si>
    <t xml:space="preserve">LIMPA MULLIKE </t>
  </si>
  <si>
    <t>KLAAS  A. LE COQ  0,33L</t>
  </si>
  <si>
    <t>AURA MANGO-APRIKOOSI NEKTAR</t>
  </si>
  <si>
    <t>HOGGYS RHUBARB</t>
  </si>
  <si>
    <t>Klaaspudel 0,25 +</t>
  </si>
  <si>
    <t>Alkoholivaba õlu</t>
  </si>
  <si>
    <t>Alkoholivaba siider</t>
  </si>
  <si>
    <t>Vesi</t>
  </si>
  <si>
    <t>Near water</t>
  </si>
  <si>
    <t>Vitamiiniveed</t>
  </si>
  <si>
    <t>Mineraalveed</t>
  </si>
  <si>
    <t>LIMPA MULTIMAHLAJOOK</t>
  </si>
  <si>
    <t>LIMPA ÕUNA-KIRSIJOOK</t>
  </si>
  <si>
    <t>HOGGYS APPLE ALKOHOLIVABA</t>
  </si>
  <si>
    <t>WARSTEINER ALKOHOLIVABA</t>
  </si>
  <si>
    <t>Mahl, Nektar 1 +</t>
  </si>
  <si>
    <t>Mahlajook 0,2 +</t>
  </si>
  <si>
    <t>Mahlajook 1+</t>
  </si>
  <si>
    <t>Vahujook</t>
  </si>
  <si>
    <t>RC Cola</t>
  </si>
  <si>
    <t>PREMIUM ALKOHOLIVABA NISU</t>
  </si>
  <si>
    <t xml:space="preserve">HOGGYS PEAR  </t>
  </si>
  <si>
    <t>Karastusjook</t>
  </si>
  <si>
    <t>HOP SCHNAPS</t>
  </si>
  <si>
    <t>0,35 l</t>
  </si>
  <si>
    <t>FASSBRAUSE PEACH</t>
  </si>
  <si>
    <t>AURA ÕUNA-RABARBERIJOOK</t>
  </si>
  <si>
    <t>PREMIUM (üksik purk)</t>
  </si>
  <si>
    <t>PREMIUM (kohver)</t>
  </si>
  <si>
    <t>LIMONAAD MULTIVITAMIINI</t>
  </si>
  <si>
    <t>ARCTIC SPORT ZERO</t>
  </si>
  <si>
    <t>AURA GAASITA MG</t>
  </si>
  <si>
    <t xml:space="preserve">Toonik  </t>
  </si>
  <si>
    <t>ØRN CRAFT INDIAN TOONIK</t>
  </si>
  <si>
    <t>ØRN CRAFT ROSE LEMONADE</t>
  </si>
  <si>
    <t>BALTIC PORTER</t>
  </si>
  <si>
    <t>18</t>
  </si>
  <si>
    <t>AURA SMUUTI APRIKOOSI-BANAANI-PORGANDI</t>
  </si>
  <si>
    <t>AURA SMUUTI PIRNI-BANAANI-VIINAMARJA</t>
  </si>
  <si>
    <t>LIMPA SHAKE JÄÄTISE</t>
  </si>
  <si>
    <t>AURA MANDARIINI NEKTAR</t>
  </si>
  <si>
    <t>SAARE TAAR</t>
  </si>
  <si>
    <t>DR. ACTIVE ÕUNA-ARBUUSI</t>
  </si>
  <si>
    <t>LIMPA SPORDIVESI</t>
  </si>
  <si>
    <t xml:space="preserve">Alkoholivaba </t>
  </si>
  <si>
    <t>MUU ALK.</t>
  </si>
  <si>
    <t>ALC LONG DRINK GRAPEFRUIT ALKOHOLIVABA</t>
  </si>
  <si>
    <t>1.5 l</t>
  </si>
  <si>
    <t>VÄRSKA MINERAAL mineraalvesi</t>
  </si>
  <si>
    <t>VÄRSKA Mineraliseeritud vesi</t>
  </si>
  <si>
    <t>VÄRSKA piparmündi-laimi</t>
  </si>
  <si>
    <t>ALEXANDER UNFILTERED</t>
  </si>
  <si>
    <t xml:space="preserve">PORTER ALKOHOLIVABA </t>
  </si>
  <si>
    <t>Smuuti 0,2 +</t>
  </si>
  <si>
    <t>AURA SUPERSMUUTI MANGO-BANAANI-PEEDI</t>
  </si>
  <si>
    <t>AURA SUPERSMUUTI KOOKOSE-ANANASSI-BANAANI</t>
  </si>
  <si>
    <t>SANDELS</t>
  </si>
  <si>
    <t>MANGO PALE ALE</t>
  </si>
  <si>
    <t>PORTER</t>
  </si>
  <si>
    <t xml:space="preserve"> 6-pakk</t>
  </si>
  <si>
    <t>6 x 1.0 l</t>
  </si>
  <si>
    <t>6-pakk</t>
  </si>
  <si>
    <t>6 x 1.5 l</t>
  </si>
  <si>
    <t xml:space="preserve">VÄRSKA MINERAAL mineraalvesi </t>
  </si>
  <si>
    <t>AURA SUPERSMUUTI ASTELPAJU-PORGANDI-MANGO</t>
  </si>
  <si>
    <t>AURA MUSTIKAJOOK</t>
  </si>
  <si>
    <t>HOGGYS GIN YUZU</t>
  </si>
  <si>
    <t>ØRN CRAFT ELDERBLOSSOM</t>
  </si>
  <si>
    <t>VITAMINERAL IMMUNITY</t>
  </si>
  <si>
    <t>2.0 l</t>
  </si>
  <si>
    <t>AURA FRESH PLOOMI-ÕUNA</t>
  </si>
  <si>
    <t>WARSTEINER GOLD</t>
  </si>
  <si>
    <t>PLOOMI KELLUKE</t>
  </si>
  <si>
    <t>0,355 l</t>
  </si>
  <si>
    <t>HOGGYS RASPBERRY</t>
  </si>
  <si>
    <t>LIMPA SHAKE PLOOMI</t>
  </si>
  <si>
    <t>VÄRSKA MINERAAL gaasita</t>
  </si>
  <si>
    <t>PREMIUM SELECT (üksik purk)</t>
  </si>
  <si>
    <t>PREMIUM SELECT (kohver)</t>
  </si>
  <si>
    <t>12 x 0,355 purk</t>
  </si>
  <si>
    <t>Purk 0,33+</t>
  </si>
  <si>
    <t>LE COQ COCTAIL VIRGIN MOJITO</t>
  </si>
  <si>
    <t>LE COQ COCTAIL VIRGIN MARGARITA</t>
  </si>
  <si>
    <t xml:space="preserve">DYNAMI:T ENERGY DRINK </t>
  </si>
  <si>
    <t>AURA GRANAATÕUNANEKTAR</t>
  </si>
  <si>
    <t>KRIEK ALE</t>
  </si>
  <si>
    <t>HOGGYS GIN STRONG (üksik purk)</t>
  </si>
  <si>
    <t>HOGGYS GIN STRONG (kohver)</t>
  </si>
  <si>
    <t>12 x 0,355 l</t>
  </si>
  <si>
    <t>1 x 12 x 0,355 l</t>
  </si>
  <si>
    <t>24 x 0,355 l</t>
  </si>
  <si>
    <t xml:space="preserve">ALEXANDER DUNKEL </t>
  </si>
  <si>
    <t>ALEXANDER (üksik purk)</t>
  </si>
  <si>
    <t>ALEXANDER (kohver)</t>
  </si>
  <si>
    <t>TAARA</t>
  </si>
  <si>
    <t>Pudel 0,5L C tagatisraha PANT</t>
  </si>
  <si>
    <t>Pudel 0,33L tagatisraha PANT</t>
  </si>
  <si>
    <t>Pudel 0,5L Special tagatisraha PANT</t>
  </si>
  <si>
    <t>Pudel 0,5 NRW tagatisraha PANT</t>
  </si>
  <si>
    <t>Tühi 0,5 kast ROHELINE</t>
  </si>
  <si>
    <t>Tühi 0,33 kast PUNANE 24 kohta</t>
  </si>
  <si>
    <t>1,0 rest 1/8 must 12 kohta</t>
  </si>
  <si>
    <t>0,5 rest 1/4 punane 48 kohta</t>
  </si>
  <si>
    <t>1,5 rest 1/4 pun/kol 20 kohta</t>
  </si>
  <si>
    <t>0,5 rest 1/4 roheline 45 kohta</t>
  </si>
  <si>
    <t>2,0 rest 1/2 punane 35 kohta</t>
  </si>
  <si>
    <t>1,0 rest 1/4 roh/sini 32 kohta</t>
  </si>
  <si>
    <t>0,33 rest 1/4 PUNANE 48 kohta</t>
  </si>
  <si>
    <t>Puitalus 1/4</t>
  </si>
  <si>
    <t>Puitalus 1/2</t>
  </si>
  <si>
    <t>EUR kaubaalus</t>
  </si>
  <si>
    <t>Taara käitlustasu masinvastuvõtul</t>
  </si>
  <si>
    <t>Taara käitlustasu käsitsi vastuvõtul</t>
  </si>
  <si>
    <t>AURA ÖKOLOOGILINE ÕUNAMAHL</t>
  </si>
  <si>
    <t>RC COLA üksikpurk</t>
  </si>
  <si>
    <t>RC COLA (12-kohver)</t>
  </si>
  <si>
    <t>DYNAMI:T ENERGY DRINK (12-kohver)</t>
  </si>
  <si>
    <t>DR. ACTIVE ROHELISE ÕUNA-MÜNDI</t>
  </si>
  <si>
    <t>MULIN RABARBER ALKOHOLIVABA</t>
  </si>
  <si>
    <t>ALEXANDER BOHEMIAN ALKOHOLIVABA</t>
  </si>
  <si>
    <t xml:space="preserve">ALEXANDER BOHEMIAN </t>
  </si>
  <si>
    <t>HOGGYS LONGERO</t>
  </si>
  <si>
    <t>AURA MORSIKAS KIRSI-JÕHVIKA</t>
  </si>
  <si>
    <t>AURA MORSIKAS APELSIN-MANGO</t>
  </si>
  <si>
    <t>1,0 L</t>
  </si>
  <si>
    <t>ØRN CRAFT WILD LINGONBERRY</t>
  </si>
  <si>
    <t>CORONA EXTRA</t>
  </si>
  <si>
    <t>ARCTIC SPORT POWER</t>
  </si>
  <si>
    <t>HOGGYS HARD CIDER</t>
  </si>
  <si>
    <t>AURA INFUSION VIRSIKUMAHLA-ROHELISE TEE</t>
  </si>
  <si>
    <t>AURA INFUSION GREIBIMAHLA-ŽENŽENNI</t>
  </si>
  <si>
    <t>Infusion water</t>
  </si>
  <si>
    <t>FASSBRAUSE MOJITO</t>
  </si>
  <si>
    <t>BM IPA ALKOHOLIVABA</t>
  </si>
  <si>
    <t>DYNAMI:T MOJITO</t>
  </si>
  <si>
    <t>DYNAMI:T BLUE LAGOON</t>
  </si>
  <si>
    <t>LE COQ COCTAIL VIRGIN BLUE LAGOON</t>
  </si>
  <si>
    <t>LIMONAAD BARBARISS</t>
  </si>
  <si>
    <t> 4740098090502</t>
  </si>
  <si>
    <t>PREMIUM EXPORT (12-kohver)</t>
  </si>
  <si>
    <t>PREMIUM EXPORT (üksik purk)</t>
  </si>
  <si>
    <t>LE COQ ALCOHOLIC COCTAIL PEACH ICE</t>
  </si>
  <si>
    <t>LE COQ ALCOHOLIC COCTAIL BLOOD ORANGE</t>
  </si>
  <si>
    <t>HOGGYS DRY APPLE 12-pakk</t>
  </si>
  <si>
    <t>HOGGYS RASPBERRY 12-pakk</t>
  </si>
  <si>
    <t>SIIRUP VAARIKAMAITSELINE</t>
  </si>
  <si>
    <t>SIIRUP PIRNIMAITSELINE</t>
  </si>
  <si>
    <t>SIIRUP RABARBERIMAITSELINE</t>
  </si>
  <si>
    <t>SIIRUP LIMONAADI</t>
  </si>
  <si>
    <t>SIIRUP VALGE KLAAR</t>
  </si>
  <si>
    <t>VITAMINERAL ENERGY ROSE BOOST</t>
  </si>
  <si>
    <t>VITAMINERAL ENERGY GREEN BOOST</t>
  </si>
  <si>
    <t>RUKKILINNASE KALI</t>
  </si>
  <si>
    <t> 4740098089858</t>
  </si>
  <si>
    <t>AURA SUPERSMUUTI MUSTIKA-VAARIKA-MÜNDI</t>
  </si>
  <si>
    <t>HOGGYS LONGERO RED BERRY</t>
  </si>
  <si>
    <t>LONG DRINK JA KOKTEILID</t>
  </si>
  <si>
    <t>MUU ALKOHOL</t>
  </si>
  <si>
    <t>GLÖGI</t>
  </si>
  <si>
    <t>MAHLA KONTSENTRAAT JA SIIRUP</t>
  </si>
  <si>
    <t>AURA MORSIKAS PUNASE SÕSTRA - RABARBERI</t>
  </si>
  <si>
    <t>DYNAMI:T ZERO</t>
  </si>
  <si>
    <t xml:space="preserve">DR. ACTIVE MULLIGA APELSINI-ANANASSI-PORGANDI </t>
  </si>
  <si>
    <t>DR. ACTIVE MULLIGA ÕUNA-ARBUUSI</t>
  </si>
  <si>
    <t>Mulliga vesi+mahl</t>
  </si>
  <si>
    <t>6 x 1,0 l</t>
  </si>
  <si>
    <t>VÄRSKA jõhvika-rosmariini</t>
  </si>
  <si>
    <t>HOGGYS PLUM</t>
  </si>
  <si>
    <t>PÄIKESE LIMONAAD D-VITAMIINIGA</t>
  </si>
  <si>
    <t xml:space="preserve"> </t>
  </si>
  <si>
    <t>SIIRUP MOJITO</t>
  </si>
  <si>
    <t>EXTRA CHERRY</t>
  </si>
  <si>
    <t>AURA INFUSION MUSTIKA-MELISSI</t>
  </si>
  <si>
    <t>LE COQ ALCOHOLIC COCTAIL TOMMY COLLINS</t>
  </si>
  <si>
    <t>FASSBRAUSE STRAWBERRY</t>
  </si>
  <si>
    <t>ALEXANDER DUNKEL (üksik purk)</t>
  </si>
  <si>
    <t>ALEXANDER DUNKEL (kohver)</t>
  </si>
  <si>
    <t>HOGGYS LONGERO (üksik purk)</t>
  </si>
  <si>
    <t>HOGGYS LONGERO (6-PAKK)</t>
  </si>
  <si>
    <t>24 x 0,33 l</t>
  </si>
  <si>
    <t>SIIRUP MUSTASÕSTRA</t>
  </si>
  <si>
    <t>HOGGYS MOJITO</t>
  </si>
  <si>
    <t>HOGGYS GIN&amp;TONIC</t>
  </si>
  <si>
    <t>AURA SUPERSMUUTI KIRSI-BANAANI-MANGO</t>
  </si>
  <si>
    <t>AURA SUPERSMUUTI PIRNI-MANGO-SPINATI</t>
  </si>
  <si>
    <t>ARCTIC SPORT MOVE MAASIKA</t>
  </si>
  <si>
    <t>ARCTIC SPORT MOVE BANAANI-ŠOKOLAADI</t>
  </si>
  <si>
    <t>ARCTIC SPORT MOVE KREATIIN</t>
  </si>
  <si>
    <t>14</t>
  </si>
  <si>
    <t>SAAREMAA TUULIK (12-PAKK)</t>
  </si>
  <si>
    <t>UUS</t>
  </si>
  <si>
    <t>LUST</t>
  </si>
  <si>
    <t>LILLEPIDU</t>
  </si>
  <si>
    <t>AURA FRESH PLUS APELSIN</t>
  </si>
  <si>
    <t>WEST COAST PILSNER</t>
  </si>
  <si>
    <t>MULIN MAASIKAS ALKOHOLIVABA</t>
  </si>
  <si>
    <t>LIMONAAD NULL</t>
  </si>
  <si>
    <t>HOGGYS PEAR ALKOHOLIVABA</t>
  </si>
  <si>
    <t>AURA PIRNINEKTAR</t>
  </si>
  <si>
    <t>DR. ACTIVE MANGO-APELSINI</t>
  </si>
  <si>
    <t>LIMPA PEOJOOK ÕUNA-MAASIKA</t>
  </si>
  <si>
    <t>LEFFE BLONDE</t>
  </si>
  <si>
    <t>LEFFE BRUNE</t>
  </si>
  <si>
    <t>AURA KÖÖGIVILJAMAHL</t>
  </si>
  <si>
    <t>HOEGAARDEN WHITE</t>
  </si>
  <si>
    <t>LEFFE BLONDE ALKOHOLIVABA</t>
  </si>
  <si>
    <t>LEFFE BRUNE ALKOHOLIVABA</t>
  </si>
  <si>
    <t>STELLA ARTOIS</t>
  </si>
  <si>
    <t>PREMIUM FEST</t>
  </si>
  <si>
    <t>PREMIUM FEST (4-PAKK)</t>
  </si>
  <si>
    <t>0,275 l</t>
  </si>
  <si>
    <t>ØRN CRAFT RED MIXER</t>
  </si>
  <si>
    <t>4 x 6 x 0,568 l</t>
  </si>
  <si>
    <t>Mahl, Nektar 0,33 +</t>
  </si>
  <si>
    <t>AURA TOMATIMAHL VÜRTSIKAS</t>
  </si>
  <si>
    <t>ALEXANDER WEIZEN</t>
  </si>
  <si>
    <t>ALC LONG GRAPEFRUIT ALKOHOLIVABA</t>
  </si>
  <si>
    <t>ALC LONG GRAPEFRUIT</t>
  </si>
  <si>
    <t>ALC LONG GRAPEFRUIT (6-PAKK)</t>
  </si>
  <si>
    <t>ALC LONG GRAPEFRUIT (kohver)</t>
  </si>
  <si>
    <t>ALC LONG GRAPEFRUIT (üksik purk)</t>
  </si>
  <si>
    <t>ALC LONG TROPICAL (üksik purk)</t>
  </si>
  <si>
    <t>ALC LONG TROPICAL (kohver)</t>
  </si>
  <si>
    <t>ALC LONG CITRUS</t>
  </si>
  <si>
    <t>ALC LONG STRONG</t>
  </si>
  <si>
    <t>NEIPA (üksik purk)</t>
  </si>
  <si>
    <t>NEIPA (kohver)</t>
  </si>
  <si>
    <t>FASSBRAUSE CHERRY</t>
  </si>
  <si>
    <t>A. LE COQ ALKOHOLIVABA</t>
  </si>
  <si>
    <t>AURA GAASIGA MG</t>
  </si>
  <si>
    <t>6 x 0,33 l purk</t>
  </si>
  <si>
    <t>24 x 0,33 l purk</t>
  </si>
  <si>
    <t>HOEGAARDEN WHITE ALKOHOLIVABA</t>
  </si>
  <si>
    <t>IMPORTÕLU</t>
  </si>
  <si>
    <t>12 x 0,355 l purk</t>
  </si>
  <si>
    <t>4 x 0,275 l klaas</t>
  </si>
  <si>
    <t>6 x 0,5 l klaas</t>
  </si>
  <si>
    <t>12 x 0,33 l purk</t>
  </si>
  <si>
    <t>6 x 0,5 l purk</t>
  </si>
  <si>
    <t>6 x 0,568 l purk</t>
  </si>
  <si>
    <t>6 X 0,568 l purk</t>
  </si>
  <si>
    <t>HINNAKIRI alates 18.04.2024</t>
  </si>
  <si>
    <t>EXTRA LAGER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</si>
</sst>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0.000"/>
    <numFmt numFmtId="176" formatCode="#,##0.0000"/>
    <numFmt numFmtId="177" formatCode="0.00000000"/>
    <numFmt numFmtId="178" formatCode="_-* #,##0.00\ _m_k_-;\-* #,##0.00\ _m_k_-;_-* &quot;-&quot;??\ _m_k_-;_-@_-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5]d\.\ mmmm\ yyyy&quot;. a.&quot;"/>
    <numFmt numFmtId="185" formatCode="#,##0.00000"/>
    <numFmt numFmtId="186" formatCode="#,##0.000"/>
    <numFmt numFmtId="187" formatCode="[$-425]dddd\,\ d\.\ mmmm\ yyyy"/>
    <numFmt numFmtId="188" formatCode="0.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u val="single"/>
      <sz val="12"/>
      <name val="Calibri"/>
      <family val="2"/>
    </font>
    <font>
      <sz val="12"/>
      <color indexed="9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u val="single"/>
      <sz val="14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10"/>
      <name val="Calibri"/>
      <family val="2"/>
    </font>
    <font>
      <sz val="12"/>
      <color indexed="63"/>
      <name val="Calibri"/>
      <family val="2"/>
    </font>
    <font>
      <i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333333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26" fillId="0" borderId="0" xfId="0" applyFont="1" applyFill="1" applyBorder="1" applyAlignment="1">
      <alignment horizontal="center"/>
    </xf>
    <xf numFmtId="176" fontId="59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175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176" fontId="28" fillId="0" borderId="0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center"/>
    </xf>
    <xf numFmtId="177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2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176" fontId="61" fillId="0" borderId="0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176" fontId="28" fillId="0" borderId="0" xfId="0" applyNumberFormat="1" applyFont="1" applyFill="1" applyBorder="1" applyAlignment="1">
      <alignment/>
    </xf>
    <xf numFmtId="1" fontId="28" fillId="0" borderId="0" xfId="79" applyNumberFormat="1" applyFont="1" applyFill="1" applyBorder="1" applyAlignment="1">
      <alignment horizontal="right"/>
    </xf>
    <xf numFmtId="1" fontId="28" fillId="0" borderId="0" xfId="79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right" wrapText="1"/>
    </xf>
    <xf numFmtId="175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5" fontId="28" fillId="0" borderId="0" xfId="0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center" wrapText="1"/>
    </xf>
    <xf numFmtId="174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/>
    </xf>
    <xf numFmtId="1" fontId="28" fillId="0" borderId="0" xfId="42" applyNumberFormat="1" applyFont="1" applyFill="1" applyBorder="1" applyAlignment="1">
      <alignment horizontal="right"/>
    </xf>
    <xf numFmtId="176" fontId="28" fillId="0" borderId="0" xfId="0" applyNumberFormat="1" applyFont="1" applyFill="1" applyAlignment="1">
      <alignment horizontal="right"/>
    </xf>
    <xf numFmtId="2" fontId="28" fillId="0" borderId="0" xfId="0" applyNumberFormat="1" applyFont="1" applyFill="1" applyAlignment="1">
      <alignment/>
    </xf>
    <xf numFmtId="2" fontId="28" fillId="0" borderId="0" xfId="0" applyNumberFormat="1" applyFont="1" applyFill="1" applyAlignment="1">
      <alignment horizontal="center"/>
    </xf>
    <xf numFmtId="49" fontId="28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right"/>
    </xf>
    <xf numFmtId="175" fontId="28" fillId="0" borderId="0" xfId="0" applyNumberFormat="1" applyFont="1" applyFill="1" applyAlignment="1">
      <alignment horizontal="right"/>
    </xf>
    <xf numFmtId="0" fontId="60" fillId="0" borderId="0" xfId="0" applyFont="1" applyFill="1" applyAlignment="1">
      <alignment horizontal="center"/>
    </xf>
    <xf numFmtId="1" fontId="28" fillId="0" borderId="0" xfId="0" applyNumberFormat="1" applyFont="1" applyFill="1" applyAlignment="1">
      <alignment horizontal="right" wrapText="1"/>
    </xf>
    <xf numFmtId="176" fontId="26" fillId="0" borderId="0" xfId="0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175" fontId="28" fillId="0" borderId="0" xfId="0" applyNumberFormat="1" applyFont="1" applyFill="1" applyAlignment="1">
      <alignment/>
    </xf>
    <xf numFmtId="2" fontId="28" fillId="0" borderId="0" xfId="0" applyNumberFormat="1" applyFont="1" applyFill="1" applyAlignment="1">
      <alignment horizontal="right"/>
    </xf>
    <xf numFmtId="1" fontId="28" fillId="0" borderId="0" xfId="0" applyNumberFormat="1" applyFont="1" applyFill="1" applyAlignment="1">
      <alignment horizontal="right"/>
    </xf>
    <xf numFmtId="0" fontId="6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 wrapText="1"/>
    </xf>
    <xf numFmtId="174" fontId="28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/>
    </xf>
    <xf numFmtId="1" fontId="28" fillId="0" borderId="0" xfId="0" applyNumberFormat="1" applyFont="1" applyFill="1" applyBorder="1" applyAlignment="1" quotePrefix="1">
      <alignment horizontal="right" vertical="center" wrapText="1"/>
    </xf>
    <xf numFmtId="174" fontId="28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1" fontId="28" fillId="0" borderId="0" xfId="0" applyNumberFormat="1" applyFont="1" applyFill="1" applyBorder="1" applyAlignment="1">
      <alignment horizontal="right" vertical="center" wrapText="1"/>
    </xf>
    <xf numFmtId="174" fontId="2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Border="1" applyAlignment="1" quotePrefix="1">
      <alignment horizontal="right"/>
    </xf>
    <xf numFmtId="1" fontId="62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6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2" fontId="28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" fontId="63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28" fillId="0" borderId="0" xfId="0" applyFont="1" applyFill="1" applyAlignment="1">
      <alignment horizontal="left"/>
    </xf>
    <xf numFmtId="2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76" fontId="59" fillId="0" borderId="0" xfId="0" applyNumberFormat="1" applyFont="1" applyFill="1" applyBorder="1" applyAlignment="1">
      <alignment horizontal="right"/>
    </xf>
    <xf numFmtId="179" fontId="59" fillId="0" borderId="0" xfId="0" applyNumberFormat="1" applyFont="1" applyFill="1" applyAlignment="1">
      <alignment horizontal="right"/>
    </xf>
    <xf numFmtId="175" fontId="28" fillId="0" borderId="0" xfId="0" applyNumberFormat="1" applyFont="1" applyFill="1" applyBorder="1" applyAlignment="1">
      <alignment horizontal="right" vertical="center" wrapText="1"/>
    </xf>
    <xf numFmtId="175" fontId="28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wrapText="1"/>
    </xf>
    <xf numFmtId="1" fontId="64" fillId="0" borderId="0" xfId="0" applyNumberFormat="1" applyFont="1" applyFill="1" applyAlignment="1">
      <alignment horizontal="right" vertical="center" wrapText="1"/>
    </xf>
    <xf numFmtId="175" fontId="29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urrency" xfId="49"/>
    <cellStyle name="Currency [0]" xfId="50"/>
    <cellStyle name="Excel Built-in Normal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2 5" xfId="67"/>
    <cellStyle name="Normal 3" xfId="68"/>
    <cellStyle name="Normal 3 2" xfId="69"/>
    <cellStyle name="Normal 3 3" xfId="70"/>
    <cellStyle name="Normal 3 4" xfId="71"/>
    <cellStyle name="Normal 4" xfId="72"/>
    <cellStyle name="Normal 5" xfId="73"/>
    <cellStyle name="Normal 6" xfId="74"/>
    <cellStyle name="Normal 7" xfId="75"/>
    <cellStyle name="Normalny_Arkusz1" xfId="76"/>
    <cellStyle name="Note" xfId="77"/>
    <cellStyle name="Output" xfId="78"/>
    <cellStyle name="Percent" xfId="79"/>
    <cellStyle name="Percent 2" xfId="80"/>
    <cellStyle name="Percent 2 2" xfId="81"/>
    <cellStyle name="Style 1" xfId="82"/>
    <cellStyle name="Style 1 2" xfId="83"/>
    <cellStyle name="Title" xfId="84"/>
    <cellStyle name="Total" xfId="85"/>
    <cellStyle name="Warning Text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29"/>
  <sheetViews>
    <sheetView tabSelected="1" zoomScaleSheetLayoutView="80" workbookViewId="0" topLeftCell="A1">
      <pane ySplit="5" topLeftCell="A258" activePane="bottomLeft" state="frozen"/>
      <selection pane="topLeft" activeCell="C1" sqref="C1"/>
      <selection pane="bottomLeft" activeCell="V199" sqref="V199"/>
    </sheetView>
  </sheetViews>
  <sheetFormatPr defaultColWidth="9.140625" defaultRowHeight="15" outlineLevelCol="1"/>
  <cols>
    <col min="1" max="1" width="11.28125" style="18" hidden="1" customWidth="1" outlineLevel="1"/>
    <col min="2" max="2" width="8.00390625" style="18" hidden="1" customWidth="1" outlineLevel="1"/>
    <col min="3" max="3" width="9.140625" style="4" customWidth="1" collapsed="1"/>
    <col min="4" max="4" width="52.8515625" style="3" customWidth="1"/>
    <col min="5" max="5" width="14.57421875" style="4" customWidth="1"/>
    <col min="6" max="6" width="18.421875" style="19" customWidth="1"/>
    <col min="7" max="7" width="8.421875" style="4" customWidth="1"/>
    <col min="8" max="8" width="10.7109375" style="4" customWidth="1"/>
    <col min="9" max="9" width="19.00390625" style="4" customWidth="1"/>
    <col min="10" max="10" width="7.57421875" style="4" bestFit="1" customWidth="1"/>
    <col min="11" max="11" width="9.28125" style="4" customWidth="1"/>
    <col min="12" max="12" width="10.8515625" style="64" customWidth="1"/>
    <col min="13" max="14" width="9.00390625" style="3" bestFit="1" customWidth="1"/>
    <col min="15" max="15" width="12.57421875" style="25" customWidth="1"/>
    <col min="16" max="16" width="14.421875" style="22" hidden="1" customWidth="1" outlineLevel="1"/>
    <col min="17" max="17" width="22.00390625" style="4" customWidth="1" collapsed="1"/>
    <col min="18" max="18" width="16.421875" style="95" bestFit="1" customWidth="1"/>
    <col min="19" max="16384" width="9.140625" style="18" customWidth="1"/>
  </cols>
  <sheetData>
    <row r="1" spans="1:4" ht="18.75">
      <c r="A1" s="62"/>
      <c r="C1" s="23"/>
      <c r="D1" s="63" t="s">
        <v>436</v>
      </c>
    </row>
    <row r="2" spans="1:16" ht="15.75">
      <c r="A2" s="18" t="s">
        <v>0</v>
      </c>
      <c r="B2" s="18" t="s">
        <v>0</v>
      </c>
      <c r="D2" s="35" t="s">
        <v>364</v>
      </c>
      <c r="P2" s="22" t="s">
        <v>1</v>
      </c>
    </row>
    <row r="3" ht="15.75">
      <c r="D3" s="35"/>
    </row>
    <row r="4" spans="1:17" ht="15.75">
      <c r="A4" s="18" t="s">
        <v>2</v>
      </c>
      <c r="B4" s="18" t="s">
        <v>3</v>
      </c>
      <c r="C4" s="1"/>
      <c r="D4" s="5" t="s">
        <v>4</v>
      </c>
      <c r="E4" s="1" t="s">
        <v>5</v>
      </c>
      <c r="F4" s="1" t="s">
        <v>6</v>
      </c>
      <c r="G4" s="1" t="s">
        <v>7</v>
      </c>
      <c r="H4" s="67" t="s">
        <v>8</v>
      </c>
      <c r="I4" s="1" t="s">
        <v>3</v>
      </c>
      <c r="J4" s="1" t="s">
        <v>9</v>
      </c>
      <c r="K4" s="1" t="s">
        <v>10</v>
      </c>
      <c r="L4" s="12" t="s">
        <v>11</v>
      </c>
      <c r="M4" s="1" t="s">
        <v>12</v>
      </c>
      <c r="N4" s="1" t="s">
        <v>12</v>
      </c>
      <c r="O4" s="65" t="s">
        <v>13</v>
      </c>
      <c r="P4" s="66" t="s">
        <v>14</v>
      </c>
      <c r="Q4" s="1" t="s">
        <v>15</v>
      </c>
    </row>
    <row r="5" spans="7:16" ht="15.75">
      <c r="G5" s="1" t="s">
        <v>16</v>
      </c>
      <c r="H5" s="67" t="s">
        <v>17</v>
      </c>
      <c r="I5" s="1"/>
      <c r="J5" s="1"/>
      <c r="M5" s="1" t="s">
        <v>18</v>
      </c>
      <c r="N5" s="1" t="s">
        <v>19</v>
      </c>
      <c r="O5" s="68" t="s">
        <v>20</v>
      </c>
      <c r="P5" s="69"/>
    </row>
    <row r="6" spans="3:16" ht="15.75">
      <c r="C6" s="23"/>
      <c r="D6" s="24" t="s">
        <v>21</v>
      </c>
      <c r="G6" s="1"/>
      <c r="H6" s="67"/>
      <c r="I6" s="1"/>
      <c r="J6" s="1"/>
      <c r="L6" s="2">
        <v>0.13335</v>
      </c>
      <c r="O6" s="68" t="s">
        <v>22</v>
      </c>
      <c r="P6" s="69"/>
    </row>
    <row r="7" spans="4:15" ht="15.75">
      <c r="D7" s="5" t="s">
        <v>200</v>
      </c>
      <c r="K7" s="6"/>
      <c r="L7" s="10"/>
      <c r="M7" s="7"/>
      <c r="N7" s="7"/>
      <c r="O7" s="21"/>
    </row>
    <row r="8" spans="1:17" ht="15.75">
      <c r="A8" s="18" t="s">
        <v>21</v>
      </c>
      <c r="B8" s="18" t="s">
        <v>23</v>
      </c>
      <c r="C8" s="8"/>
      <c r="D8" s="9" t="s">
        <v>165</v>
      </c>
      <c r="E8" s="4" t="s">
        <v>119</v>
      </c>
      <c r="F8" s="51">
        <v>4740098082545</v>
      </c>
      <c r="G8" s="43">
        <v>0</v>
      </c>
      <c r="H8" s="4">
        <v>360</v>
      </c>
      <c r="I8" s="4" t="s">
        <v>24</v>
      </c>
      <c r="J8" s="4" t="s">
        <v>25</v>
      </c>
      <c r="K8" s="6">
        <v>0.78</v>
      </c>
      <c r="L8" s="10">
        <v>0</v>
      </c>
      <c r="M8" s="7">
        <f aca="true" t="shared" si="0" ref="M8:M19">K8+L8</f>
        <v>0.78</v>
      </c>
      <c r="N8" s="7">
        <f>M8*1.22</f>
        <v>0.9516</v>
      </c>
      <c r="O8" s="25">
        <v>0.1</v>
      </c>
      <c r="P8" s="22">
        <v>24</v>
      </c>
      <c r="Q8" s="4" t="str">
        <f aca="true" t="shared" si="1" ref="Q8:Q18">CONCATENATE(P8," x ",J8)</f>
        <v>24 x 0,33 l</v>
      </c>
    </row>
    <row r="9" spans="1:17" ht="15.75">
      <c r="A9" s="18" t="s">
        <v>21</v>
      </c>
      <c r="B9" s="18" t="s">
        <v>23</v>
      </c>
      <c r="C9" s="11"/>
      <c r="D9" s="9" t="s">
        <v>247</v>
      </c>
      <c r="E9" s="4" t="s">
        <v>120</v>
      </c>
      <c r="F9" s="51">
        <v>4740098093015</v>
      </c>
      <c r="G9" s="43">
        <v>0</v>
      </c>
      <c r="H9" s="4">
        <v>540</v>
      </c>
      <c r="I9" s="4" t="s">
        <v>24</v>
      </c>
      <c r="J9" s="4" t="s">
        <v>25</v>
      </c>
      <c r="K9" s="6">
        <v>0.848</v>
      </c>
      <c r="L9" s="10">
        <v>0</v>
      </c>
      <c r="M9" s="7">
        <f t="shared" si="0"/>
        <v>0.848</v>
      </c>
      <c r="N9" s="7">
        <f aca="true" t="shared" si="2" ref="N9:N19">M9*1.22</f>
        <v>1.03456</v>
      </c>
      <c r="O9" s="25">
        <v>0.1</v>
      </c>
      <c r="P9" s="22">
        <v>24</v>
      </c>
      <c r="Q9" s="4" t="str">
        <f t="shared" si="1"/>
        <v>24 x 0,33 l</v>
      </c>
    </row>
    <row r="10" spans="1:18" s="44" customFormat="1" ht="15.75">
      <c r="A10" s="18" t="s">
        <v>21</v>
      </c>
      <c r="B10" s="18" t="s">
        <v>42</v>
      </c>
      <c r="C10" s="42" t="s">
        <v>385</v>
      </c>
      <c r="D10" s="3" t="s">
        <v>423</v>
      </c>
      <c r="E10" s="4" t="s">
        <v>119</v>
      </c>
      <c r="F10" s="33">
        <v>4740098002505</v>
      </c>
      <c r="G10" s="43">
        <v>0</v>
      </c>
      <c r="H10" s="4">
        <v>360</v>
      </c>
      <c r="I10" s="4" t="s">
        <v>44</v>
      </c>
      <c r="J10" s="4" t="s">
        <v>25</v>
      </c>
      <c r="K10" s="6">
        <v>0.71</v>
      </c>
      <c r="L10" s="10">
        <f>+G10*$L$6/2</f>
        <v>0</v>
      </c>
      <c r="M10" s="7">
        <f t="shared" si="0"/>
        <v>0.71</v>
      </c>
      <c r="N10" s="7">
        <f t="shared" si="2"/>
        <v>0.8662</v>
      </c>
      <c r="O10" s="25">
        <v>0.1</v>
      </c>
      <c r="P10" s="22" t="s">
        <v>26</v>
      </c>
      <c r="Q10" s="4" t="str">
        <f t="shared" si="1"/>
        <v>24 x 0,33 l</v>
      </c>
      <c r="R10" s="94"/>
    </row>
    <row r="11" spans="1:18" s="44" customFormat="1" ht="15.75">
      <c r="A11" s="18" t="s">
        <v>21</v>
      </c>
      <c r="B11" s="18" t="s">
        <v>42</v>
      </c>
      <c r="C11" s="4"/>
      <c r="D11" s="3" t="s">
        <v>165</v>
      </c>
      <c r="E11" s="4" t="s">
        <v>119</v>
      </c>
      <c r="F11" s="33">
        <v>4740098080763</v>
      </c>
      <c r="G11" s="43">
        <v>0</v>
      </c>
      <c r="H11" s="4">
        <v>450</v>
      </c>
      <c r="I11" s="4" t="s">
        <v>44</v>
      </c>
      <c r="J11" s="4" t="s">
        <v>30</v>
      </c>
      <c r="K11" s="6">
        <v>0.882</v>
      </c>
      <c r="L11" s="10">
        <f aca="true" t="shared" si="3" ref="L11:L18">+G11*$L$6/2</f>
        <v>0</v>
      </c>
      <c r="M11" s="7">
        <f t="shared" si="0"/>
        <v>0.882</v>
      </c>
      <c r="N11" s="7">
        <f t="shared" si="2"/>
        <v>1.0760399999999999</v>
      </c>
      <c r="O11" s="25">
        <v>0.1</v>
      </c>
      <c r="P11" s="22" t="s">
        <v>26</v>
      </c>
      <c r="Q11" s="4" t="str">
        <f t="shared" si="1"/>
        <v>24 x 0,5 l</v>
      </c>
      <c r="R11" s="94"/>
    </row>
    <row r="12" spans="1:18" s="44" customFormat="1" ht="15.75">
      <c r="A12" s="18" t="s">
        <v>21</v>
      </c>
      <c r="B12" s="18" t="s">
        <v>42</v>
      </c>
      <c r="C12" s="11"/>
      <c r="D12" s="92" t="s">
        <v>215</v>
      </c>
      <c r="E12" s="4" t="s">
        <v>119</v>
      </c>
      <c r="F12" s="33">
        <v>4740098090458</v>
      </c>
      <c r="G12" s="43">
        <v>0</v>
      </c>
      <c r="H12" s="4">
        <v>450</v>
      </c>
      <c r="I12" s="4" t="s">
        <v>44</v>
      </c>
      <c r="J12" s="4" t="s">
        <v>30</v>
      </c>
      <c r="K12" s="6">
        <v>0.87</v>
      </c>
      <c r="L12" s="10">
        <f t="shared" si="3"/>
        <v>0</v>
      </c>
      <c r="M12" s="7">
        <f t="shared" si="0"/>
        <v>0.87</v>
      </c>
      <c r="N12" s="7">
        <f t="shared" si="2"/>
        <v>1.0614</v>
      </c>
      <c r="O12" s="25">
        <v>0.1</v>
      </c>
      <c r="P12" s="22" t="s">
        <v>26</v>
      </c>
      <c r="Q12" s="4" t="str">
        <f t="shared" si="1"/>
        <v>24 x 0,5 l</v>
      </c>
      <c r="R12" s="94"/>
    </row>
    <row r="13" spans="1:18" s="44" customFormat="1" ht="15.75">
      <c r="A13" s="18" t="s">
        <v>21</v>
      </c>
      <c r="B13" s="18" t="s">
        <v>42</v>
      </c>
      <c r="C13" s="11"/>
      <c r="D13" s="3" t="s">
        <v>186</v>
      </c>
      <c r="E13" s="4" t="s">
        <v>119</v>
      </c>
      <c r="F13" s="33">
        <v>4740098090496</v>
      </c>
      <c r="G13" s="43">
        <v>0</v>
      </c>
      <c r="H13" s="4">
        <v>360</v>
      </c>
      <c r="I13" s="4" t="s">
        <v>44</v>
      </c>
      <c r="J13" s="4" t="s">
        <v>30</v>
      </c>
      <c r="K13" s="6">
        <v>0.882</v>
      </c>
      <c r="L13" s="10">
        <f t="shared" si="3"/>
        <v>0</v>
      </c>
      <c r="M13" s="7">
        <f t="shared" si="0"/>
        <v>0.882</v>
      </c>
      <c r="N13" s="7">
        <f t="shared" si="2"/>
        <v>1.0760399999999999</v>
      </c>
      <c r="O13" s="25">
        <v>0.1</v>
      </c>
      <c r="P13" s="22" t="s">
        <v>26</v>
      </c>
      <c r="Q13" s="4" t="str">
        <f t="shared" si="1"/>
        <v>24 x 0,5 l</v>
      </c>
      <c r="R13" s="94"/>
    </row>
    <row r="14" spans="1:18" s="44" customFormat="1" ht="31.5">
      <c r="A14" s="18" t="s">
        <v>21</v>
      </c>
      <c r="B14" s="18" t="s">
        <v>42</v>
      </c>
      <c r="C14" s="11"/>
      <c r="D14" s="3" t="s">
        <v>220</v>
      </c>
      <c r="E14" s="4" t="s">
        <v>119</v>
      </c>
      <c r="F14" s="33" t="s">
        <v>333</v>
      </c>
      <c r="G14" s="43">
        <v>0</v>
      </c>
      <c r="H14" s="4">
        <v>360</v>
      </c>
      <c r="I14" s="4" t="s">
        <v>44</v>
      </c>
      <c r="J14" s="4" t="s">
        <v>30</v>
      </c>
      <c r="K14" s="6">
        <v>0.882</v>
      </c>
      <c r="L14" s="10">
        <f t="shared" si="3"/>
        <v>0</v>
      </c>
      <c r="M14" s="7">
        <f t="shared" si="0"/>
        <v>0.882</v>
      </c>
      <c r="N14" s="7">
        <f t="shared" si="2"/>
        <v>1.0760399999999999</v>
      </c>
      <c r="O14" s="25">
        <v>0.1</v>
      </c>
      <c r="P14" s="22" t="s">
        <v>26</v>
      </c>
      <c r="Q14" s="4" t="str">
        <f t="shared" si="1"/>
        <v>24 x 0,5 l</v>
      </c>
      <c r="R14" s="94"/>
    </row>
    <row r="15" spans="1:18" s="44" customFormat="1" ht="15.75">
      <c r="A15" s="18" t="s">
        <v>21</v>
      </c>
      <c r="B15" s="18" t="s">
        <v>42</v>
      </c>
      <c r="C15" s="42"/>
      <c r="D15" s="3" t="s">
        <v>327</v>
      </c>
      <c r="E15" s="4" t="s">
        <v>119</v>
      </c>
      <c r="F15" s="33">
        <v>4740098098195</v>
      </c>
      <c r="G15" s="43">
        <v>0</v>
      </c>
      <c r="H15" s="4">
        <v>360</v>
      </c>
      <c r="I15" s="4" t="s">
        <v>44</v>
      </c>
      <c r="J15" s="4" t="s">
        <v>30</v>
      </c>
      <c r="K15" s="6">
        <v>0.882</v>
      </c>
      <c r="L15" s="10">
        <f t="shared" si="3"/>
        <v>0</v>
      </c>
      <c r="M15" s="7">
        <f t="shared" si="0"/>
        <v>0.882</v>
      </c>
      <c r="N15" s="7">
        <f t="shared" si="2"/>
        <v>1.0760399999999999</v>
      </c>
      <c r="O15" s="25">
        <v>0.1</v>
      </c>
      <c r="P15" s="22" t="s">
        <v>26</v>
      </c>
      <c r="Q15" s="4" t="str">
        <f t="shared" si="1"/>
        <v>24 x 0,5 l</v>
      </c>
      <c r="R15" s="94"/>
    </row>
    <row r="16" spans="1:18" s="44" customFormat="1" ht="15.75">
      <c r="A16" s="18" t="s">
        <v>21</v>
      </c>
      <c r="B16" s="18" t="s">
        <v>42</v>
      </c>
      <c r="C16" s="42" t="s">
        <v>385</v>
      </c>
      <c r="D16" s="3" t="s">
        <v>422</v>
      </c>
      <c r="E16" s="4" t="s">
        <v>119</v>
      </c>
      <c r="F16" s="33">
        <v>4740098002321</v>
      </c>
      <c r="G16" s="43">
        <v>0</v>
      </c>
      <c r="H16" s="4">
        <v>360</v>
      </c>
      <c r="I16" s="4" t="s">
        <v>44</v>
      </c>
      <c r="J16" s="4" t="s">
        <v>30</v>
      </c>
      <c r="K16" s="6">
        <v>0.882</v>
      </c>
      <c r="L16" s="10">
        <f>+G16*$L$6/2</f>
        <v>0</v>
      </c>
      <c r="M16" s="7">
        <f>K16+L16</f>
        <v>0.882</v>
      </c>
      <c r="N16" s="7">
        <f>M16*1.22</f>
        <v>1.0760399999999999</v>
      </c>
      <c r="O16" s="25">
        <v>0.1</v>
      </c>
      <c r="P16" s="22" t="s">
        <v>26</v>
      </c>
      <c r="Q16" s="4" t="str">
        <f>CONCATENATE(P16," x ",J16)</f>
        <v>24 x 0,5 l</v>
      </c>
      <c r="R16" s="94"/>
    </row>
    <row r="17" spans="1:18" s="44" customFormat="1" ht="15.75">
      <c r="A17" s="18" t="s">
        <v>21</v>
      </c>
      <c r="B17" s="18" t="s">
        <v>42</v>
      </c>
      <c r="C17" s="42"/>
      <c r="D17" s="92" t="s">
        <v>369</v>
      </c>
      <c r="E17" s="4" t="s">
        <v>119</v>
      </c>
      <c r="F17" s="33">
        <v>4740098001492</v>
      </c>
      <c r="G17" s="43">
        <v>0</v>
      </c>
      <c r="H17" s="4">
        <v>360</v>
      </c>
      <c r="I17" s="4" t="s">
        <v>44</v>
      </c>
      <c r="J17" s="4" t="s">
        <v>30</v>
      </c>
      <c r="K17" s="6">
        <v>0.87</v>
      </c>
      <c r="L17" s="10">
        <f>+G17*$L$6/2</f>
        <v>0</v>
      </c>
      <c r="M17" s="7">
        <f t="shared" si="0"/>
        <v>0.87</v>
      </c>
      <c r="N17" s="7">
        <f t="shared" si="2"/>
        <v>1.0614</v>
      </c>
      <c r="O17" s="25">
        <v>0.1</v>
      </c>
      <c r="P17" s="22" t="s">
        <v>26</v>
      </c>
      <c r="Q17" s="4" t="str">
        <f>CONCATENATE(P17," x ",J17)</f>
        <v>24 x 0,5 l</v>
      </c>
      <c r="R17" s="94"/>
    </row>
    <row r="18" spans="1:18" s="44" customFormat="1" ht="15.75">
      <c r="A18" s="18" t="s">
        <v>21</v>
      </c>
      <c r="B18" s="18" t="s">
        <v>42</v>
      </c>
      <c r="C18" s="11"/>
      <c r="D18" s="92" t="s">
        <v>328</v>
      </c>
      <c r="E18" s="4" t="s">
        <v>119</v>
      </c>
      <c r="F18" s="33">
        <v>4740098098188</v>
      </c>
      <c r="G18" s="43">
        <v>0</v>
      </c>
      <c r="H18" s="4">
        <v>450</v>
      </c>
      <c r="I18" s="4" t="s">
        <v>44</v>
      </c>
      <c r="J18" s="4" t="s">
        <v>30</v>
      </c>
      <c r="K18" s="6">
        <v>0.88</v>
      </c>
      <c r="L18" s="10">
        <f t="shared" si="3"/>
        <v>0</v>
      </c>
      <c r="M18" s="7">
        <f t="shared" si="0"/>
        <v>0.88</v>
      </c>
      <c r="N18" s="7">
        <f t="shared" si="2"/>
        <v>1.0735999999999999</v>
      </c>
      <c r="O18" s="25">
        <v>0.1</v>
      </c>
      <c r="P18" s="22" t="s">
        <v>26</v>
      </c>
      <c r="Q18" s="4" t="str">
        <f t="shared" si="1"/>
        <v>24 x 0,5 l</v>
      </c>
      <c r="R18" s="94"/>
    </row>
    <row r="19" spans="1:17" ht="15.75">
      <c r="A19" s="18" t="s">
        <v>21</v>
      </c>
      <c r="B19" s="18" t="s">
        <v>42</v>
      </c>
      <c r="C19" s="42"/>
      <c r="D19" s="70" t="s">
        <v>314</v>
      </c>
      <c r="E19" s="4" t="s">
        <v>119</v>
      </c>
      <c r="F19" s="60">
        <v>4740098097242</v>
      </c>
      <c r="G19" s="71">
        <v>0</v>
      </c>
      <c r="H19" s="45">
        <v>450</v>
      </c>
      <c r="I19" s="45" t="s">
        <v>44</v>
      </c>
      <c r="J19" s="45" t="s">
        <v>37</v>
      </c>
      <c r="K19" s="52">
        <v>0.882</v>
      </c>
      <c r="L19" s="47">
        <f>+G19*$L$6*0.568</f>
        <v>0</v>
      </c>
      <c r="M19" s="48">
        <f t="shared" si="0"/>
        <v>0.882</v>
      </c>
      <c r="N19" s="7">
        <f t="shared" si="2"/>
        <v>1.0760399999999999</v>
      </c>
      <c r="O19" s="49">
        <v>0.1</v>
      </c>
      <c r="P19" s="50" t="s">
        <v>26</v>
      </c>
      <c r="Q19" s="45" t="str">
        <f>CONCATENATE(P19," x ",J19)</f>
        <v>24 x 0,568 l</v>
      </c>
    </row>
    <row r="20" spans="3:17" ht="15.75">
      <c r="C20" s="1"/>
      <c r="D20" s="5" t="s">
        <v>199</v>
      </c>
      <c r="E20" s="23"/>
      <c r="G20" s="1"/>
      <c r="H20" s="1"/>
      <c r="I20" s="1"/>
      <c r="J20" s="1"/>
      <c r="L20" s="12"/>
      <c r="M20" s="7"/>
      <c r="N20" s="7"/>
      <c r="Q20" s="23"/>
    </row>
    <row r="21" spans="1:17" ht="15.75">
      <c r="A21" s="18" t="s">
        <v>21</v>
      </c>
      <c r="B21" s="18" t="s">
        <v>23</v>
      </c>
      <c r="C21" s="15"/>
      <c r="D21" s="9" t="s">
        <v>403</v>
      </c>
      <c r="E21" s="4" t="s">
        <v>119</v>
      </c>
      <c r="F21" s="60">
        <v>4740098002376</v>
      </c>
      <c r="G21" s="43">
        <v>5</v>
      </c>
      <c r="H21" s="4">
        <v>360</v>
      </c>
      <c r="I21" s="4" t="s">
        <v>24</v>
      </c>
      <c r="J21" s="4" t="s">
        <v>405</v>
      </c>
      <c r="K21" s="107">
        <v>0.86</v>
      </c>
      <c r="L21" s="10">
        <f>+G21*$L$6*0.275</f>
        <v>0.18335625</v>
      </c>
      <c r="M21" s="7">
        <f>K21+L21</f>
        <v>1.04335625</v>
      </c>
      <c r="N21" s="7">
        <f>M21*1.22</f>
        <v>1.272894625</v>
      </c>
      <c r="O21" s="49">
        <v>0.1</v>
      </c>
      <c r="P21" s="22">
        <v>24</v>
      </c>
      <c r="Q21" s="4" t="str">
        <f>CONCATENATE(P21," x ",J21)</f>
        <v>24 x 0,275 l</v>
      </c>
    </row>
    <row r="22" spans="1:17" ht="15.75">
      <c r="A22" s="18" t="s">
        <v>21</v>
      </c>
      <c r="B22" s="18" t="s">
        <v>23</v>
      </c>
      <c r="C22" s="15"/>
      <c r="D22" s="9" t="s">
        <v>404</v>
      </c>
      <c r="E22" s="4" t="s">
        <v>119</v>
      </c>
      <c r="F22" s="60">
        <v>4740098002420</v>
      </c>
      <c r="G22" s="43">
        <v>5</v>
      </c>
      <c r="H22" s="4">
        <v>360</v>
      </c>
      <c r="I22" s="4" t="s">
        <v>430</v>
      </c>
      <c r="K22" s="19">
        <v>3.44</v>
      </c>
      <c r="L22" s="47">
        <f>+G22*$L$6*1.1</f>
        <v>0.733425</v>
      </c>
      <c r="M22" s="7">
        <f>K22+L22</f>
        <v>4.173425</v>
      </c>
      <c r="N22" s="7">
        <f>M22*1.22</f>
        <v>5.0915785</v>
      </c>
      <c r="O22" s="49">
        <v>0.1</v>
      </c>
      <c r="P22" s="22" t="s">
        <v>40</v>
      </c>
      <c r="Q22" s="4" t="str">
        <f>CONCATENATE(P22," x ",REPLACE(I22,LEN(I22)-3,4,""))</f>
        <v>6 x 4 x 0,275 l k</v>
      </c>
    </row>
    <row r="23" spans="1:17" ht="15.75">
      <c r="A23" s="18" t="s">
        <v>21</v>
      </c>
      <c r="B23" s="18" t="s">
        <v>23</v>
      </c>
      <c r="C23" s="53"/>
      <c r="D23" s="9" t="s">
        <v>146</v>
      </c>
      <c r="E23" s="4" t="s">
        <v>119</v>
      </c>
      <c r="F23" s="60">
        <v>4740098009825</v>
      </c>
      <c r="G23" s="43">
        <v>4</v>
      </c>
      <c r="H23" s="4">
        <v>270</v>
      </c>
      <c r="I23" s="4" t="s">
        <v>24</v>
      </c>
      <c r="J23" s="4" t="s">
        <v>25</v>
      </c>
      <c r="K23" s="6">
        <v>0.825</v>
      </c>
      <c r="L23" s="10">
        <f>+G23*$L$6*0.33</f>
        <v>0.176022</v>
      </c>
      <c r="M23" s="7">
        <f aca="true" t="shared" si="4" ref="M23:M29">K23+L23</f>
        <v>1.0010219999999999</v>
      </c>
      <c r="N23" s="7">
        <f aca="true" t="shared" si="5" ref="N23:N29">M23*1.22</f>
        <v>1.2212468399999998</v>
      </c>
      <c r="O23" s="49">
        <v>0.1</v>
      </c>
      <c r="P23" s="22">
        <v>24</v>
      </c>
      <c r="Q23" s="4" t="str">
        <f aca="true" t="shared" si="6" ref="Q23:Q29">CONCATENATE(P23," x ",J23)</f>
        <v>24 x 0,33 l</v>
      </c>
    </row>
    <row r="24" spans="1:17" ht="15.75">
      <c r="A24" s="18" t="s">
        <v>21</v>
      </c>
      <c r="B24" s="18" t="s">
        <v>23</v>
      </c>
      <c r="C24" s="53"/>
      <c r="D24" s="9" t="s">
        <v>137</v>
      </c>
      <c r="E24" s="4" t="s">
        <v>119</v>
      </c>
      <c r="F24" s="60">
        <v>4740098009832</v>
      </c>
      <c r="G24" s="43">
        <v>4</v>
      </c>
      <c r="H24" s="4">
        <v>270</v>
      </c>
      <c r="I24" s="4" t="s">
        <v>24</v>
      </c>
      <c r="J24" s="4" t="s">
        <v>25</v>
      </c>
      <c r="K24" s="6">
        <v>0.825</v>
      </c>
      <c r="L24" s="10">
        <f>+G24*$L$6*0.33</f>
        <v>0.176022</v>
      </c>
      <c r="M24" s="7">
        <f t="shared" si="4"/>
        <v>1.0010219999999999</v>
      </c>
      <c r="N24" s="7">
        <f t="shared" si="5"/>
        <v>1.2212468399999998</v>
      </c>
      <c r="O24" s="49">
        <v>0.1</v>
      </c>
      <c r="P24" s="22" t="s">
        <v>26</v>
      </c>
      <c r="Q24" s="4" t="str">
        <f t="shared" si="6"/>
        <v>24 x 0,33 l</v>
      </c>
    </row>
    <row r="25" spans="1:17" ht="15.75">
      <c r="A25" s="18" t="s">
        <v>21</v>
      </c>
      <c r="B25" s="18" t="s">
        <v>23</v>
      </c>
      <c r="C25" s="53"/>
      <c r="D25" s="9" t="s">
        <v>366</v>
      </c>
      <c r="E25" s="4" t="s">
        <v>119</v>
      </c>
      <c r="F25" s="60">
        <v>4740098009801</v>
      </c>
      <c r="G25" s="43">
        <v>4</v>
      </c>
      <c r="H25" s="4">
        <v>270</v>
      </c>
      <c r="I25" s="4" t="s">
        <v>24</v>
      </c>
      <c r="J25" s="4" t="s">
        <v>25</v>
      </c>
      <c r="K25" s="6">
        <v>0.825</v>
      </c>
      <c r="L25" s="10">
        <f>+G25*$L$6*0.33</f>
        <v>0.176022</v>
      </c>
      <c r="M25" s="7">
        <f t="shared" si="4"/>
        <v>1.0010219999999999</v>
      </c>
      <c r="N25" s="7">
        <f t="shared" si="5"/>
        <v>1.2212468399999998</v>
      </c>
      <c r="O25" s="49">
        <v>0.1</v>
      </c>
      <c r="P25" s="22" t="s">
        <v>26</v>
      </c>
      <c r="Q25" s="4" t="str">
        <f t="shared" si="6"/>
        <v>24 x 0,33 l</v>
      </c>
    </row>
    <row r="26" spans="1:17" ht="15.75">
      <c r="A26" s="18" t="s">
        <v>21</v>
      </c>
      <c r="B26" s="18" t="s">
        <v>23</v>
      </c>
      <c r="C26" s="53" t="s">
        <v>385</v>
      </c>
      <c r="D26" s="9" t="s">
        <v>437</v>
      </c>
      <c r="E26" s="4" t="s">
        <v>119</v>
      </c>
      <c r="F26" s="60">
        <v>4740098002383</v>
      </c>
      <c r="G26" s="43">
        <v>4</v>
      </c>
      <c r="H26" s="4">
        <v>270</v>
      </c>
      <c r="I26" s="4" t="s">
        <v>24</v>
      </c>
      <c r="J26" s="4" t="s">
        <v>25</v>
      </c>
      <c r="K26" s="6">
        <v>0.825</v>
      </c>
      <c r="L26" s="10">
        <f>+G26*$L$6*0.33</f>
        <v>0.176022</v>
      </c>
      <c r="M26" s="7">
        <f>K26+L26</f>
        <v>1.0010219999999999</v>
      </c>
      <c r="N26" s="7">
        <f>M26*1.22</f>
        <v>1.2212468399999998</v>
      </c>
      <c r="O26" s="49">
        <v>0.1</v>
      </c>
      <c r="P26" s="22" t="s">
        <v>26</v>
      </c>
      <c r="Q26" s="4" t="str">
        <f>CONCATENATE(P26," x ",J26)</f>
        <v>24 x 0,33 l</v>
      </c>
    </row>
    <row r="27" spans="1:17" ht="15.75">
      <c r="A27" s="18" t="s">
        <v>21</v>
      </c>
      <c r="B27" s="18" t="s">
        <v>23</v>
      </c>
      <c r="C27" s="8"/>
      <c r="D27" s="9" t="s">
        <v>123</v>
      </c>
      <c r="E27" s="4" t="s">
        <v>119</v>
      </c>
      <c r="F27" s="51">
        <v>4740098078890</v>
      </c>
      <c r="G27" s="43">
        <v>4.8</v>
      </c>
      <c r="H27" s="4">
        <v>360</v>
      </c>
      <c r="I27" s="4" t="s">
        <v>24</v>
      </c>
      <c r="J27" s="4" t="s">
        <v>124</v>
      </c>
      <c r="K27" s="6">
        <v>0.92</v>
      </c>
      <c r="L27" s="10">
        <f>+G27*$L$6*0.4</f>
        <v>0.256032</v>
      </c>
      <c r="M27" s="7">
        <f t="shared" si="4"/>
        <v>1.176032</v>
      </c>
      <c r="N27" s="7">
        <f t="shared" si="5"/>
        <v>1.4347590399999999</v>
      </c>
      <c r="O27" s="25">
        <v>0.1</v>
      </c>
      <c r="P27" s="22" t="s">
        <v>31</v>
      </c>
      <c r="Q27" s="4" t="str">
        <f t="shared" si="6"/>
        <v>20 x 0,4 l</v>
      </c>
    </row>
    <row r="28" spans="1:17" ht="15.75">
      <c r="A28" s="18" t="s">
        <v>21</v>
      </c>
      <c r="B28" s="18" t="s">
        <v>23</v>
      </c>
      <c r="C28" s="8"/>
      <c r="D28" s="9" t="s">
        <v>177</v>
      </c>
      <c r="E28" s="4" t="s">
        <v>120</v>
      </c>
      <c r="F28" s="51">
        <v>4740098081869</v>
      </c>
      <c r="G28" s="43">
        <v>7</v>
      </c>
      <c r="H28" s="4">
        <v>720</v>
      </c>
      <c r="I28" s="4" t="s">
        <v>24</v>
      </c>
      <c r="J28" s="4" t="s">
        <v>124</v>
      </c>
      <c r="K28" s="6">
        <v>1.07</v>
      </c>
      <c r="L28" s="10">
        <f>+G28*$L$6*0.4</f>
        <v>0.37338000000000005</v>
      </c>
      <c r="M28" s="7">
        <f t="shared" si="4"/>
        <v>1.44338</v>
      </c>
      <c r="N28" s="7">
        <f t="shared" si="5"/>
        <v>1.7609236000000001</v>
      </c>
      <c r="O28" s="25">
        <v>0.1</v>
      </c>
      <c r="P28" s="22" t="s">
        <v>31</v>
      </c>
      <c r="Q28" s="4" t="str">
        <f t="shared" si="6"/>
        <v>20 x 0,4 l</v>
      </c>
    </row>
    <row r="29" spans="1:17" ht="15.75">
      <c r="A29" s="18" t="s">
        <v>21</v>
      </c>
      <c r="B29" s="18" t="s">
        <v>23</v>
      </c>
      <c r="C29" s="61"/>
      <c r="D29" s="9" t="s">
        <v>386</v>
      </c>
      <c r="E29" s="4" t="s">
        <v>119</v>
      </c>
      <c r="F29" s="51">
        <v>4740098002185</v>
      </c>
      <c r="G29" s="43">
        <v>5</v>
      </c>
      <c r="H29" s="4">
        <v>360</v>
      </c>
      <c r="I29" s="4" t="s">
        <v>24</v>
      </c>
      <c r="J29" s="4" t="s">
        <v>25</v>
      </c>
      <c r="K29" s="6">
        <v>0.96</v>
      </c>
      <c r="L29" s="10">
        <f>+G29*$L$6*0.33</f>
        <v>0.2200275</v>
      </c>
      <c r="M29" s="7">
        <f t="shared" si="4"/>
        <v>1.1800275</v>
      </c>
      <c r="N29" s="7">
        <f t="shared" si="5"/>
        <v>1.43963355</v>
      </c>
      <c r="O29" s="25">
        <v>0.1</v>
      </c>
      <c r="P29" s="22" t="s">
        <v>26</v>
      </c>
      <c r="Q29" s="4" t="str">
        <f t="shared" si="6"/>
        <v>24 x 0,33 l</v>
      </c>
    </row>
    <row r="30" spans="1:18" s="72" customFormat="1" ht="15.75">
      <c r="A30" s="18"/>
      <c r="B30" s="18"/>
      <c r="C30" s="1"/>
      <c r="D30" s="5" t="s">
        <v>28</v>
      </c>
      <c r="E30" s="4"/>
      <c r="F30" s="51"/>
      <c r="G30" s="43"/>
      <c r="H30" s="4"/>
      <c r="I30" s="4"/>
      <c r="J30" s="4"/>
      <c r="K30" s="6"/>
      <c r="L30" s="10"/>
      <c r="M30" s="7"/>
      <c r="N30" s="7"/>
      <c r="O30" s="25"/>
      <c r="P30" s="22"/>
      <c r="Q30" s="4"/>
      <c r="R30" s="96"/>
    </row>
    <row r="31" spans="1:17" ht="15.75">
      <c r="A31" s="18" t="s">
        <v>21</v>
      </c>
      <c r="B31" s="18" t="s">
        <v>23</v>
      </c>
      <c r="D31" s="3" t="s">
        <v>29</v>
      </c>
      <c r="E31" s="4" t="s">
        <v>119</v>
      </c>
      <c r="F31" s="33">
        <v>4740098076506</v>
      </c>
      <c r="G31" s="4">
        <v>4.2</v>
      </c>
      <c r="H31" s="4">
        <v>360</v>
      </c>
      <c r="I31" s="4" t="s">
        <v>24</v>
      </c>
      <c r="J31" s="4" t="s">
        <v>30</v>
      </c>
      <c r="K31" s="6">
        <v>0.71</v>
      </c>
      <c r="L31" s="10">
        <f>+G31*$L$6/2</f>
        <v>0.280035</v>
      </c>
      <c r="M31" s="7">
        <f>K31+L31</f>
        <v>0.990035</v>
      </c>
      <c r="N31" s="7">
        <f>M31*1.22</f>
        <v>1.2078427</v>
      </c>
      <c r="O31" s="25">
        <v>0.1</v>
      </c>
      <c r="P31" s="22" t="s">
        <v>31</v>
      </c>
      <c r="Q31" s="4" t="str">
        <f>CONCATENATE(P31," x ",J31)</f>
        <v>20 x 0,5 l</v>
      </c>
    </row>
    <row r="32" spans="1:17" ht="15.75">
      <c r="A32" s="18" t="s">
        <v>21</v>
      </c>
      <c r="B32" s="18" t="s">
        <v>23</v>
      </c>
      <c r="D32" s="3" t="s">
        <v>32</v>
      </c>
      <c r="E32" s="4" t="s">
        <v>119</v>
      </c>
      <c r="F32" s="33">
        <v>4740098076490</v>
      </c>
      <c r="G32" s="4">
        <v>4.7</v>
      </c>
      <c r="H32" s="4">
        <v>360</v>
      </c>
      <c r="I32" s="4" t="s">
        <v>24</v>
      </c>
      <c r="J32" s="4" t="s">
        <v>30</v>
      </c>
      <c r="K32" s="6">
        <v>0.9</v>
      </c>
      <c r="L32" s="10">
        <f>+G32*$L$6/2</f>
        <v>0.3133725</v>
      </c>
      <c r="M32" s="7">
        <f aca="true" t="shared" si="7" ref="M32:M39">K32+L32</f>
        <v>1.2133725</v>
      </c>
      <c r="N32" s="7">
        <f aca="true" t="shared" si="8" ref="N32:N41">M32*1.22</f>
        <v>1.4803144499999998</v>
      </c>
      <c r="O32" s="25">
        <v>0.1</v>
      </c>
      <c r="P32" s="22" t="s">
        <v>31</v>
      </c>
      <c r="Q32" s="4" t="str">
        <f>CONCATENATE(P32," x ",J32)</f>
        <v>20 x 0,5 l</v>
      </c>
    </row>
    <row r="33" spans="1:17" ht="15.75">
      <c r="A33" s="18" t="s">
        <v>21</v>
      </c>
      <c r="B33" s="18" t="s">
        <v>23</v>
      </c>
      <c r="C33" s="13"/>
      <c r="D33" s="14" t="s">
        <v>47</v>
      </c>
      <c r="E33" s="4" t="s">
        <v>119</v>
      </c>
      <c r="F33" s="73">
        <v>4740098078616</v>
      </c>
      <c r="G33" s="74">
        <v>4.7</v>
      </c>
      <c r="H33" s="75">
        <v>360</v>
      </c>
      <c r="I33" s="13" t="s">
        <v>431</v>
      </c>
      <c r="J33" s="13"/>
      <c r="K33" s="102">
        <f>K32*6</f>
        <v>5.4</v>
      </c>
      <c r="L33" s="10">
        <f>+G33*$L$6*6/2</f>
        <v>1.8802349999999999</v>
      </c>
      <c r="M33" s="7">
        <f t="shared" si="7"/>
        <v>7.280235</v>
      </c>
      <c r="N33" s="7">
        <f t="shared" si="8"/>
        <v>8.8818867</v>
      </c>
      <c r="O33" s="13">
        <v>0.6</v>
      </c>
      <c r="P33" s="22" t="s">
        <v>116</v>
      </c>
      <c r="Q33" s="4" t="str">
        <f>CONCATENATE(P33," x ",REPLACE(I33,LEN(I33)-3,4,""))</f>
        <v>60 x 6 x 0,5 l k</v>
      </c>
    </row>
    <row r="34" spans="1:18" s="76" customFormat="1" ht="15.75">
      <c r="A34" s="18" t="s">
        <v>21</v>
      </c>
      <c r="B34" s="18" t="s">
        <v>23</v>
      </c>
      <c r="C34" s="4"/>
      <c r="D34" s="3" t="s">
        <v>33</v>
      </c>
      <c r="E34" s="4" t="s">
        <v>120</v>
      </c>
      <c r="F34" s="33">
        <v>4740098076575</v>
      </c>
      <c r="G34" s="4">
        <v>4.7</v>
      </c>
      <c r="H34" s="4">
        <v>360</v>
      </c>
      <c r="I34" s="4" t="s">
        <v>24</v>
      </c>
      <c r="J34" s="4" t="s">
        <v>30</v>
      </c>
      <c r="K34" s="6">
        <v>0.9</v>
      </c>
      <c r="L34" s="10">
        <f>+G34*$L$6/2</f>
        <v>0.3133725</v>
      </c>
      <c r="M34" s="7">
        <f t="shared" si="7"/>
        <v>1.2133725</v>
      </c>
      <c r="N34" s="7">
        <f t="shared" si="8"/>
        <v>1.4803144499999998</v>
      </c>
      <c r="O34" s="25">
        <v>0.1</v>
      </c>
      <c r="P34" s="22" t="s">
        <v>31</v>
      </c>
      <c r="Q34" s="4" t="str">
        <f>CONCATENATE(P34," x ",J34)</f>
        <v>20 x 0,5 l</v>
      </c>
      <c r="R34" s="97"/>
    </row>
    <row r="35" spans="1:18" s="76" customFormat="1" ht="15.75">
      <c r="A35" s="18" t="s">
        <v>21</v>
      </c>
      <c r="B35" s="18" t="s">
        <v>23</v>
      </c>
      <c r="C35" s="4"/>
      <c r="D35" s="3" t="s">
        <v>34</v>
      </c>
      <c r="E35" s="4" t="s">
        <v>119</v>
      </c>
      <c r="F35" s="33">
        <v>4740098078661</v>
      </c>
      <c r="G35" s="4">
        <v>5.2</v>
      </c>
      <c r="H35" s="4">
        <v>360</v>
      </c>
      <c r="I35" s="4" t="s">
        <v>24</v>
      </c>
      <c r="J35" s="4" t="s">
        <v>30</v>
      </c>
      <c r="K35" s="6">
        <v>0.85</v>
      </c>
      <c r="L35" s="10">
        <f>+G35*$L$6/2</f>
        <v>0.34671</v>
      </c>
      <c r="M35" s="7">
        <f t="shared" si="7"/>
        <v>1.19671</v>
      </c>
      <c r="N35" s="7">
        <f t="shared" si="8"/>
        <v>1.4599862</v>
      </c>
      <c r="O35" s="25">
        <v>0.1</v>
      </c>
      <c r="P35" s="22" t="s">
        <v>31</v>
      </c>
      <c r="Q35" s="4" t="str">
        <f>CONCATENATE(P35," x ",J35)</f>
        <v>20 x 0,5 l</v>
      </c>
      <c r="R35" s="97"/>
    </row>
    <row r="36" spans="1:18" s="76" customFormat="1" ht="15.75">
      <c r="A36" s="18" t="s">
        <v>21</v>
      </c>
      <c r="B36" s="18" t="s">
        <v>23</v>
      </c>
      <c r="C36" s="13"/>
      <c r="D36" s="14" t="s">
        <v>121</v>
      </c>
      <c r="E36" s="4" t="s">
        <v>119</v>
      </c>
      <c r="F36" s="73">
        <v>4740098078678</v>
      </c>
      <c r="G36" s="74">
        <v>5.2</v>
      </c>
      <c r="H36" s="75">
        <v>360</v>
      </c>
      <c r="I36" s="13" t="s">
        <v>431</v>
      </c>
      <c r="J36" s="13"/>
      <c r="K36" s="102">
        <f>K35*6</f>
        <v>5.1</v>
      </c>
      <c r="L36" s="10">
        <f>+G36*$L$6*6/2</f>
        <v>2.08026</v>
      </c>
      <c r="M36" s="7">
        <f t="shared" si="7"/>
        <v>7.18026</v>
      </c>
      <c r="N36" s="7">
        <f t="shared" si="8"/>
        <v>8.759917199999999</v>
      </c>
      <c r="O36" s="13">
        <v>0.6</v>
      </c>
      <c r="P36" s="22" t="s">
        <v>116</v>
      </c>
      <c r="Q36" s="4" t="str">
        <f>CONCATENATE(P36," x ",REPLACE(I36,LEN(I36)-3,4,""))</f>
        <v>60 x 6 x 0,5 l k</v>
      </c>
      <c r="R36" s="97"/>
    </row>
    <row r="37" spans="1:17" ht="15.75">
      <c r="A37" s="18" t="s">
        <v>21</v>
      </c>
      <c r="B37" s="18" t="s">
        <v>23</v>
      </c>
      <c r="D37" s="3" t="s">
        <v>35</v>
      </c>
      <c r="E37" s="4" t="s">
        <v>119</v>
      </c>
      <c r="F37" s="33">
        <v>4740098076636</v>
      </c>
      <c r="G37" s="43">
        <v>5.2</v>
      </c>
      <c r="H37" s="4">
        <v>240</v>
      </c>
      <c r="I37" s="4" t="s">
        <v>24</v>
      </c>
      <c r="J37" s="4" t="s">
        <v>30</v>
      </c>
      <c r="K37" s="6">
        <v>0.86</v>
      </c>
      <c r="L37" s="10">
        <f>+G37*$L$6/2</f>
        <v>0.34671</v>
      </c>
      <c r="M37" s="7">
        <f t="shared" si="7"/>
        <v>1.20671</v>
      </c>
      <c r="N37" s="7">
        <f t="shared" si="8"/>
        <v>1.4721862</v>
      </c>
      <c r="O37" s="25">
        <v>0.1</v>
      </c>
      <c r="P37" s="22" t="s">
        <v>31</v>
      </c>
      <c r="Q37" s="4" t="str">
        <f>CONCATENATE(P37," x ",J37)</f>
        <v>20 x 0,5 l</v>
      </c>
    </row>
    <row r="38" spans="1:18" s="72" customFormat="1" ht="15.75">
      <c r="A38" s="18" t="s">
        <v>21</v>
      </c>
      <c r="B38" s="18" t="s">
        <v>23</v>
      </c>
      <c r="C38" s="45"/>
      <c r="D38" s="18" t="s">
        <v>253</v>
      </c>
      <c r="E38" s="45" t="s">
        <v>120</v>
      </c>
      <c r="F38" s="54">
        <v>4740098076513</v>
      </c>
      <c r="G38" s="45">
        <v>6.5</v>
      </c>
      <c r="H38" s="45">
        <v>450</v>
      </c>
      <c r="I38" s="45" t="s">
        <v>24</v>
      </c>
      <c r="J38" s="45" t="s">
        <v>30</v>
      </c>
      <c r="K38" s="52">
        <v>0.9</v>
      </c>
      <c r="L38" s="47">
        <f>+G38*$L$6/2</f>
        <v>0.4333875</v>
      </c>
      <c r="M38" s="48">
        <f>K38+L38</f>
        <v>1.3333875</v>
      </c>
      <c r="N38" s="7">
        <f t="shared" si="8"/>
        <v>1.62673275</v>
      </c>
      <c r="O38" s="49">
        <v>0.1</v>
      </c>
      <c r="P38" s="50" t="s">
        <v>31</v>
      </c>
      <c r="Q38" s="45" t="str">
        <f>CONCATENATE(P38," x ",J38)</f>
        <v>20 x 0,5 l</v>
      </c>
      <c r="R38" s="96"/>
    </row>
    <row r="39" spans="1:17" ht="15.75">
      <c r="A39" s="18" t="s">
        <v>21</v>
      </c>
      <c r="B39" s="18" t="s">
        <v>23</v>
      </c>
      <c r="D39" s="3" t="s">
        <v>36</v>
      </c>
      <c r="E39" s="4" t="s">
        <v>119</v>
      </c>
      <c r="F39" s="33">
        <v>4740098080978</v>
      </c>
      <c r="G39" s="43">
        <v>7</v>
      </c>
      <c r="H39" s="4">
        <v>270</v>
      </c>
      <c r="I39" s="4" t="s">
        <v>24</v>
      </c>
      <c r="J39" s="4" t="s">
        <v>30</v>
      </c>
      <c r="K39" s="6">
        <v>0.71</v>
      </c>
      <c r="L39" s="10">
        <f>+G39*$L$6/2</f>
        <v>0.466725</v>
      </c>
      <c r="M39" s="7">
        <f t="shared" si="7"/>
        <v>1.176725</v>
      </c>
      <c r="N39" s="7">
        <f t="shared" si="8"/>
        <v>1.4356045</v>
      </c>
      <c r="O39" s="25">
        <v>0.1</v>
      </c>
      <c r="P39" s="22" t="s">
        <v>31</v>
      </c>
      <c r="Q39" s="4" t="str">
        <f>CONCATENATE(P39," x ",J39)</f>
        <v>20 x 0,5 l</v>
      </c>
    </row>
    <row r="40" spans="1:17" ht="15.75">
      <c r="A40" s="18" t="s">
        <v>21</v>
      </c>
      <c r="B40" s="18" t="s">
        <v>23</v>
      </c>
      <c r="C40" s="11"/>
      <c r="D40" s="3" t="s">
        <v>230</v>
      </c>
      <c r="E40" s="4" t="s">
        <v>120</v>
      </c>
      <c r="F40" s="46">
        <v>4740098091462</v>
      </c>
      <c r="G40" s="43">
        <v>6</v>
      </c>
      <c r="H40" s="4">
        <v>720</v>
      </c>
      <c r="I40" s="4" t="s">
        <v>24</v>
      </c>
      <c r="J40" s="4" t="s">
        <v>139</v>
      </c>
      <c r="K40" s="6">
        <v>2.25</v>
      </c>
      <c r="L40" s="10">
        <f>+G40*$L$6*0.75</f>
        <v>0.600075</v>
      </c>
      <c r="M40" s="7">
        <f>K40+L40</f>
        <v>2.850075</v>
      </c>
      <c r="N40" s="7">
        <f t="shared" si="8"/>
        <v>3.4770915</v>
      </c>
      <c r="O40" s="25">
        <v>0.1</v>
      </c>
      <c r="P40" s="22" t="s">
        <v>40</v>
      </c>
      <c r="Q40" s="4" t="str">
        <f>CONCATENATE(P40," x ",J40)</f>
        <v>6 x 0,75 l</v>
      </c>
    </row>
    <row r="41" spans="1:18" ht="15.75">
      <c r="A41" s="18" t="s">
        <v>21</v>
      </c>
      <c r="B41" s="18" t="s">
        <v>23</v>
      </c>
      <c r="C41" s="11"/>
      <c r="D41" s="92" t="s">
        <v>252</v>
      </c>
      <c r="E41" s="4" t="s">
        <v>119</v>
      </c>
      <c r="F41" s="46">
        <v>4740098094159</v>
      </c>
      <c r="G41" s="43">
        <v>5.6</v>
      </c>
      <c r="H41" s="4">
        <v>360</v>
      </c>
      <c r="I41" s="4" t="s">
        <v>24</v>
      </c>
      <c r="J41" s="4" t="s">
        <v>139</v>
      </c>
      <c r="K41" s="6">
        <v>2.21</v>
      </c>
      <c r="L41" s="10">
        <f>+G41*$L$6*0.75</f>
        <v>0.56007</v>
      </c>
      <c r="M41" s="7">
        <f>K41+L41</f>
        <v>2.77007</v>
      </c>
      <c r="N41" s="7">
        <f t="shared" si="8"/>
        <v>3.3794854</v>
      </c>
      <c r="O41" s="25">
        <v>0.1</v>
      </c>
      <c r="P41" s="22" t="s">
        <v>40</v>
      </c>
      <c r="Q41" s="4" t="str">
        <f>CONCATENATE(P41," x ",J41)</f>
        <v>6 x 0,75 l</v>
      </c>
      <c r="R41" s="94"/>
    </row>
    <row r="42" spans="3:14" ht="15.75">
      <c r="C42" s="1"/>
      <c r="D42" s="5" t="s">
        <v>275</v>
      </c>
      <c r="F42" s="51"/>
      <c r="G42" s="43"/>
      <c r="K42" s="6"/>
      <c r="L42" s="10"/>
      <c r="M42" s="7"/>
      <c r="N42" s="7"/>
    </row>
    <row r="43" spans="1:17" ht="15.75">
      <c r="A43" s="18" t="s">
        <v>21</v>
      </c>
      <c r="B43" s="18" t="s">
        <v>42</v>
      </c>
      <c r="C43" s="11"/>
      <c r="D43" s="3" t="s">
        <v>222</v>
      </c>
      <c r="E43" s="4" t="s">
        <v>119</v>
      </c>
      <c r="F43" s="33">
        <v>4740098091547</v>
      </c>
      <c r="G43" s="4">
        <v>4.7</v>
      </c>
      <c r="H43" s="4">
        <v>360</v>
      </c>
      <c r="I43" s="4" t="s">
        <v>44</v>
      </c>
      <c r="J43" s="4" t="s">
        <v>25</v>
      </c>
      <c r="K43" s="52">
        <v>0.59</v>
      </c>
      <c r="L43" s="10">
        <f>+G43*$L$6*0.33</f>
        <v>0.20682585</v>
      </c>
      <c r="M43" s="7">
        <f aca="true" t="shared" si="9" ref="M43:M52">K43+L43</f>
        <v>0.79682585</v>
      </c>
      <c r="N43" s="7">
        <f>M43*1.22</f>
        <v>0.9721275369999999</v>
      </c>
      <c r="O43" s="25">
        <v>0.1</v>
      </c>
      <c r="P43" s="22" t="s">
        <v>26</v>
      </c>
      <c r="Q43" s="4" t="str">
        <f>CONCATENATE(P43," x ",J43)</f>
        <v>24 x 0,33 l</v>
      </c>
    </row>
    <row r="44" spans="1:17" ht="15.75">
      <c r="A44" s="18" t="s">
        <v>21</v>
      </c>
      <c r="B44" s="18" t="s">
        <v>42</v>
      </c>
      <c r="C44" s="11"/>
      <c r="D44" s="3" t="s">
        <v>223</v>
      </c>
      <c r="E44" s="4" t="s">
        <v>119</v>
      </c>
      <c r="F44" s="33">
        <v>4740098091554</v>
      </c>
      <c r="G44" s="4">
        <v>4.7</v>
      </c>
      <c r="H44" s="4">
        <v>360</v>
      </c>
      <c r="I44" s="4" t="s">
        <v>426</v>
      </c>
      <c r="K44" s="52">
        <f>K43*24</f>
        <v>14.16</v>
      </c>
      <c r="L44" s="10">
        <f>+G44*$L$6*7.92</f>
        <v>4.9638204</v>
      </c>
      <c r="M44" s="7">
        <f t="shared" si="9"/>
        <v>19.1238204</v>
      </c>
      <c r="N44" s="7">
        <f aca="true" t="shared" si="10" ref="N44:N52">M44*1.22</f>
        <v>23.331060888</v>
      </c>
      <c r="O44" s="25">
        <v>2.4</v>
      </c>
      <c r="P44" s="22" t="s">
        <v>43</v>
      </c>
      <c r="Q44" s="4" t="str">
        <f>CONCATENATE(P44," x ",I44)</f>
        <v>1 x 24 x 0,33 l purk</v>
      </c>
    </row>
    <row r="45" spans="1:17" ht="15.75">
      <c r="A45" s="18" t="s">
        <v>21</v>
      </c>
      <c r="B45" s="18" t="s">
        <v>42</v>
      </c>
      <c r="C45" s="11"/>
      <c r="D45" s="3" t="s">
        <v>287</v>
      </c>
      <c r="E45" s="4" t="s">
        <v>119</v>
      </c>
      <c r="F45" s="33">
        <v>4740098078432</v>
      </c>
      <c r="G45" s="4">
        <v>5.2</v>
      </c>
      <c r="H45" s="4">
        <v>360</v>
      </c>
      <c r="I45" s="4" t="s">
        <v>44</v>
      </c>
      <c r="J45" s="4" t="s">
        <v>25</v>
      </c>
      <c r="K45" s="52">
        <v>0.59</v>
      </c>
      <c r="L45" s="10">
        <f>+G45*$L$6*0.33</f>
        <v>0.22882860000000002</v>
      </c>
      <c r="M45" s="7">
        <f t="shared" si="9"/>
        <v>0.8188286</v>
      </c>
      <c r="N45" s="7">
        <f t="shared" si="10"/>
        <v>0.998970892</v>
      </c>
      <c r="O45" s="25">
        <v>0.1</v>
      </c>
      <c r="P45" s="22" t="s">
        <v>26</v>
      </c>
      <c r="Q45" s="4" t="str">
        <f>CONCATENATE(P45," x ",J45)</f>
        <v>24 x 0,33 l</v>
      </c>
    </row>
    <row r="46" spans="1:17" ht="15.75">
      <c r="A46" s="18" t="s">
        <v>21</v>
      </c>
      <c r="B46" s="18" t="s">
        <v>42</v>
      </c>
      <c r="C46" s="11"/>
      <c r="D46" s="3" t="s">
        <v>288</v>
      </c>
      <c r="E46" s="4" t="s">
        <v>119</v>
      </c>
      <c r="F46" s="33">
        <v>4740098079330</v>
      </c>
      <c r="G46" s="4">
        <v>5.2</v>
      </c>
      <c r="H46" s="4">
        <v>360</v>
      </c>
      <c r="I46" s="4" t="s">
        <v>426</v>
      </c>
      <c r="K46" s="52">
        <f>K45*24</f>
        <v>14.16</v>
      </c>
      <c r="L46" s="10">
        <f>+G46*$L$6*7.92</f>
        <v>5.4918864</v>
      </c>
      <c r="M46" s="7">
        <f t="shared" si="9"/>
        <v>19.651886400000002</v>
      </c>
      <c r="N46" s="7">
        <f t="shared" si="10"/>
        <v>23.975301408000004</v>
      </c>
      <c r="O46" s="25">
        <v>2.4</v>
      </c>
      <c r="P46" s="22" t="s">
        <v>43</v>
      </c>
      <c r="Q46" s="4" t="str">
        <f>CONCATENATE(P46," x ",I46)</f>
        <v>1 x 24 x 0,33 l purk</v>
      </c>
    </row>
    <row r="47" spans="1:17" ht="15.75">
      <c r="A47" s="18" t="s">
        <v>21</v>
      </c>
      <c r="B47" s="18" t="s">
        <v>42</v>
      </c>
      <c r="C47" s="11"/>
      <c r="D47" s="3" t="s">
        <v>370</v>
      </c>
      <c r="E47" s="4" t="s">
        <v>119</v>
      </c>
      <c r="F47" s="33">
        <v>4740098091813</v>
      </c>
      <c r="G47" s="4">
        <v>4.2</v>
      </c>
      <c r="H47" s="4">
        <v>360</v>
      </c>
      <c r="I47" s="4" t="s">
        <v>44</v>
      </c>
      <c r="J47" s="4" t="s">
        <v>25</v>
      </c>
      <c r="K47" s="52">
        <v>0.632</v>
      </c>
      <c r="L47" s="10">
        <f>+G47*$L$6*0.33</f>
        <v>0.1848231</v>
      </c>
      <c r="M47" s="7">
        <f>K47+L47</f>
        <v>0.8168231</v>
      </c>
      <c r="N47" s="7">
        <f t="shared" si="10"/>
        <v>0.996524182</v>
      </c>
      <c r="O47" s="25">
        <v>0.1</v>
      </c>
      <c r="P47" s="22" t="s">
        <v>26</v>
      </c>
      <c r="Q47" s="4" t="str">
        <f>CONCATENATE(P47," x ",J47)</f>
        <v>24 x 0,33 l</v>
      </c>
    </row>
    <row r="48" spans="1:17" ht="15.75">
      <c r="A48" s="18" t="s">
        <v>21</v>
      </c>
      <c r="B48" s="18" t="s">
        <v>42</v>
      </c>
      <c r="C48" s="11"/>
      <c r="D48" s="3" t="s">
        <v>371</v>
      </c>
      <c r="E48" s="4" t="s">
        <v>119</v>
      </c>
      <c r="F48" s="33">
        <v>4740098091820</v>
      </c>
      <c r="G48" s="4">
        <v>4.2</v>
      </c>
      <c r="H48" s="4">
        <v>360</v>
      </c>
      <c r="I48" s="4" t="s">
        <v>426</v>
      </c>
      <c r="K48" s="52">
        <f>K47*24</f>
        <v>15.168</v>
      </c>
      <c r="L48" s="10">
        <f>+G48*$L$6*7.92</f>
        <v>4.4357543999999995</v>
      </c>
      <c r="M48" s="7">
        <f>K48+L48</f>
        <v>19.6037544</v>
      </c>
      <c r="N48" s="7">
        <f t="shared" si="10"/>
        <v>23.916580367999998</v>
      </c>
      <c r="O48" s="25">
        <v>2.4</v>
      </c>
      <c r="P48" s="22" t="s">
        <v>43</v>
      </c>
      <c r="Q48" s="4" t="str">
        <f>CONCATENATE(P48," x ",I48)</f>
        <v>1 x 24 x 0,33 l purk</v>
      </c>
    </row>
    <row r="49" spans="1:17" ht="15.75">
      <c r="A49" s="18" t="s">
        <v>21</v>
      </c>
      <c r="B49" s="18" t="s">
        <v>42</v>
      </c>
      <c r="C49" s="15"/>
      <c r="D49" s="3" t="s">
        <v>335</v>
      </c>
      <c r="E49" s="4" t="s">
        <v>119</v>
      </c>
      <c r="F49" s="33">
        <v>4740098010166</v>
      </c>
      <c r="G49" s="43">
        <v>5.2</v>
      </c>
      <c r="H49" s="4">
        <v>360</v>
      </c>
      <c r="I49" s="4" t="s">
        <v>44</v>
      </c>
      <c r="J49" s="4" t="s">
        <v>25</v>
      </c>
      <c r="K49" s="52">
        <v>0.59</v>
      </c>
      <c r="L49" s="10">
        <f>+G49*$L$6*0.33</f>
        <v>0.22882860000000002</v>
      </c>
      <c r="M49" s="7">
        <f>K49+L49</f>
        <v>0.8188286</v>
      </c>
      <c r="N49" s="7">
        <f t="shared" si="10"/>
        <v>0.998970892</v>
      </c>
      <c r="O49" s="25">
        <v>0.1</v>
      </c>
      <c r="P49" s="22" t="s">
        <v>60</v>
      </c>
      <c r="Q49" s="4" t="str">
        <f>CONCATENATE(P49," x ",J49)</f>
        <v>12 x 0,33 l</v>
      </c>
    </row>
    <row r="50" spans="1:17" ht="15.75">
      <c r="A50" s="18" t="s">
        <v>21</v>
      </c>
      <c r="B50" s="18" t="s">
        <v>42</v>
      </c>
      <c r="C50" s="15"/>
      <c r="D50" s="3" t="s">
        <v>334</v>
      </c>
      <c r="E50" s="4" t="s">
        <v>119</v>
      </c>
      <c r="F50" s="33">
        <v>4740098098881</v>
      </c>
      <c r="G50" s="43">
        <v>5.2</v>
      </c>
      <c r="H50" s="4">
        <v>360</v>
      </c>
      <c r="I50" s="4" t="s">
        <v>432</v>
      </c>
      <c r="K50" s="52">
        <v>7.08</v>
      </c>
      <c r="L50" s="10">
        <f>+G50*$L$6*3.96</f>
        <v>2.7459432</v>
      </c>
      <c r="M50" s="7">
        <f>K50+L50</f>
        <v>9.825943200000001</v>
      </c>
      <c r="N50" s="7">
        <f t="shared" si="10"/>
        <v>11.987650704000002</v>
      </c>
      <c r="O50" s="25">
        <v>1.2</v>
      </c>
      <c r="P50" s="22" t="s">
        <v>43</v>
      </c>
      <c r="Q50" s="4" t="str">
        <f>CONCATENATE(P50," x ",I50)</f>
        <v>1 x 12 x 0,33 l purk</v>
      </c>
    </row>
    <row r="51" spans="1:17" ht="15.75">
      <c r="A51" s="18" t="s">
        <v>21</v>
      </c>
      <c r="B51" s="18" t="s">
        <v>42</v>
      </c>
      <c r="C51" s="11"/>
      <c r="D51" s="3" t="s">
        <v>272</v>
      </c>
      <c r="E51" s="4" t="s">
        <v>119</v>
      </c>
      <c r="F51" s="33">
        <v>4740098094821</v>
      </c>
      <c r="G51" s="4">
        <v>4.3</v>
      </c>
      <c r="H51" s="4">
        <v>360</v>
      </c>
      <c r="I51" s="4" t="s">
        <v>44</v>
      </c>
      <c r="J51" s="4" t="s">
        <v>268</v>
      </c>
      <c r="K51" s="6">
        <v>0.642</v>
      </c>
      <c r="L51" s="10">
        <f>+G51*$L$6*0.355</f>
        <v>0.20355877499999997</v>
      </c>
      <c r="M51" s="7">
        <f t="shared" si="9"/>
        <v>0.845558775</v>
      </c>
      <c r="N51" s="7">
        <f t="shared" si="10"/>
        <v>1.0315817055</v>
      </c>
      <c r="O51" s="25">
        <v>0.1</v>
      </c>
      <c r="P51" s="22" t="s">
        <v>26</v>
      </c>
      <c r="Q51" s="4" t="str">
        <f>CONCATENATE(P51," x ",J51)</f>
        <v>24 x 0,355 l</v>
      </c>
    </row>
    <row r="52" spans="1:17" ht="15.75">
      <c r="A52" s="18" t="s">
        <v>21</v>
      </c>
      <c r="B52" s="18" t="s">
        <v>42</v>
      </c>
      <c r="C52" s="11"/>
      <c r="D52" s="3" t="s">
        <v>273</v>
      </c>
      <c r="E52" s="4" t="s">
        <v>119</v>
      </c>
      <c r="F52" s="33">
        <v>4740098094845</v>
      </c>
      <c r="G52" s="4">
        <v>4.3</v>
      </c>
      <c r="H52" s="4">
        <v>360</v>
      </c>
      <c r="I52" s="4" t="s">
        <v>429</v>
      </c>
      <c r="K52" s="6">
        <f>K51*12</f>
        <v>7.704000000000001</v>
      </c>
      <c r="L52" s="10">
        <f>+G52*$L$6*4.26</f>
        <v>2.4427052999999996</v>
      </c>
      <c r="M52" s="7">
        <f t="shared" si="9"/>
        <v>10.1467053</v>
      </c>
      <c r="N52" s="7">
        <f t="shared" si="10"/>
        <v>12.378980466</v>
      </c>
      <c r="O52" s="25">
        <v>1.2</v>
      </c>
      <c r="P52" s="22" t="s">
        <v>43</v>
      </c>
      <c r="Q52" s="4" t="str">
        <f>CONCATENATE(P52," x ",I52)</f>
        <v>1 x 12 x 0,355 l purk</v>
      </c>
    </row>
    <row r="53" spans="1:17" ht="15.75">
      <c r="A53" s="18" t="s">
        <v>21</v>
      </c>
      <c r="B53" s="18" t="s">
        <v>42</v>
      </c>
      <c r="C53" s="15"/>
      <c r="D53" s="3" t="s">
        <v>384</v>
      </c>
      <c r="E53" s="4" t="s">
        <v>119</v>
      </c>
      <c r="F53" s="33">
        <v>4740098001935</v>
      </c>
      <c r="G53" s="43">
        <v>4.7</v>
      </c>
      <c r="H53" s="4">
        <v>360</v>
      </c>
      <c r="I53" s="4" t="s">
        <v>432</v>
      </c>
      <c r="K53" s="52">
        <v>7.08</v>
      </c>
      <c r="L53" s="10">
        <f>+G53*$L$6*3.96</f>
        <v>2.4819102</v>
      </c>
      <c r="M53" s="7">
        <f>K53+L53</f>
        <v>9.5619102</v>
      </c>
      <c r="N53" s="7">
        <f>M53*1.22</f>
        <v>11.665530444</v>
      </c>
      <c r="O53" s="25">
        <v>0.6</v>
      </c>
      <c r="P53" s="22" t="s">
        <v>48</v>
      </c>
      <c r="Q53" s="4" t="str">
        <f>CONCATENATE(P53," x ",I53)</f>
        <v>4 x 12 x 0,33 l purk</v>
      </c>
    </row>
    <row r="54" spans="1:17" ht="15.75">
      <c r="A54" s="18" t="s">
        <v>21</v>
      </c>
      <c r="B54" s="18" t="s">
        <v>42</v>
      </c>
      <c r="C54" s="15"/>
      <c r="D54" s="9" t="s">
        <v>280</v>
      </c>
      <c r="E54" s="4" t="s">
        <v>119</v>
      </c>
      <c r="F54" s="51">
        <v>4740098002222</v>
      </c>
      <c r="G54" s="43">
        <v>4.5</v>
      </c>
      <c r="H54" s="4">
        <v>360</v>
      </c>
      <c r="I54" s="4" t="s">
        <v>44</v>
      </c>
      <c r="J54" s="4" t="s">
        <v>25</v>
      </c>
      <c r="K54" s="6">
        <v>0.845</v>
      </c>
      <c r="L54" s="10">
        <f>+G54*$L$6*0.33</f>
        <v>0.19802475000000003</v>
      </c>
      <c r="M54" s="7">
        <f>K54+L54</f>
        <v>1.04302475</v>
      </c>
      <c r="N54" s="7">
        <f>M54*1.22</f>
        <v>1.272490195</v>
      </c>
      <c r="O54" s="25">
        <v>0.1</v>
      </c>
      <c r="P54" s="22" t="s">
        <v>26</v>
      </c>
      <c r="Q54" s="4" t="str">
        <f>CONCATENATE(P54," x ",J54)</f>
        <v>24 x 0,33 l</v>
      </c>
    </row>
    <row r="55" spans="1:17" ht="15.75">
      <c r="A55" s="18" t="s">
        <v>21</v>
      </c>
      <c r="B55" s="18" t="s">
        <v>42</v>
      </c>
      <c r="C55" s="15" t="s">
        <v>385</v>
      </c>
      <c r="D55" s="9" t="s">
        <v>420</v>
      </c>
      <c r="E55" s="4" t="s">
        <v>119</v>
      </c>
      <c r="F55" s="51">
        <v>4740098002215</v>
      </c>
      <c r="G55" s="43">
        <v>5</v>
      </c>
      <c r="H55" s="4">
        <v>360</v>
      </c>
      <c r="I55" s="4" t="s">
        <v>44</v>
      </c>
      <c r="J55" s="4" t="s">
        <v>25</v>
      </c>
      <c r="K55" s="6">
        <v>0.81</v>
      </c>
      <c r="L55" s="10">
        <f>+G55*$L$6*0.33</f>
        <v>0.2200275</v>
      </c>
      <c r="M55" s="7">
        <f>K55+L55</f>
        <v>1.0300275</v>
      </c>
      <c r="N55" s="7">
        <f>M55*1.22</f>
        <v>1.25663355</v>
      </c>
      <c r="O55" s="25">
        <v>0.1</v>
      </c>
      <c r="P55" s="22" t="s">
        <v>26</v>
      </c>
      <c r="Q55" s="4" t="str">
        <f>CONCATENATE(P55," x ",J55)</f>
        <v>24 x 0,33 l</v>
      </c>
    </row>
    <row r="56" spans="1:17" ht="15.75">
      <c r="A56" s="18" t="s">
        <v>21</v>
      </c>
      <c r="B56" s="18" t="s">
        <v>42</v>
      </c>
      <c r="C56" s="15" t="s">
        <v>385</v>
      </c>
      <c r="D56" s="9" t="s">
        <v>421</v>
      </c>
      <c r="E56" s="4" t="s">
        <v>119</v>
      </c>
      <c r="F56" s="51">
        <v>4740098002611</v>
      </c>
      <c r="G56" s="43">
        <v>5</v>
      </c>
      <c r="H56" s="4">
        <v>360</v>
      </c>
      <c r="I56" s="4" t="s">
        <v>426</v>
      </c>
      <c r="K56" s="6">
        <v>19.44</v>
      </c>
      <c r="L56" s="10">
        <f>+G56*$L$6*7.92</f>
        <v>5.280659999999999</v>
      </c>
      <c r="M56" s="7">
        <f>K56+L56</f>
        <v>24.720660000000002</v>
      </c>
      <c r="N56" s="7">
        <f>M56*1.22</f>
        <v>30.159205200000002</v>
      </c>
      <c r="O56" s="25">
        <v>2.4</v>
      </c>
      <c r="P56" s="22" t="s">
        <v>43</v>
      </c>
      <c r="Q56" s="4" t="str">
        <f>CONCATENATE(P56," x ",I56)</f>
        <v>1 x 24 x 0,33 l purk</v>
      </c>
    </row>
    <row r="57" spans="1:18" s="44" customFormat="1" ht="15.75">
      <c r="A57" s="18"/>
      <c r="B57" s="18"/>
      <c r="C57" s="1"/>
      <c r="D57" s="5" t="s">
        <v>46</v>
      </c>
      <c r="E57" s="4"/>
      <c r="F57" s="33"/>
      <c r="G57" s="4"/>
      <c r="H57" s="4"/>
      <c r="I57" s="4"/>
      <c r="J57" s="4"/>
      <c r="K57" s="6"/>
      <c r="L57" s="10"/>
      <c r="M57" s="7"/>
      <c r="N57" s="7"/>
      <c r="O57" s="25"/>
      <c r="P57" s="22"/>
      <c r="Q57" s="4"/>
      <c r="R57" s="94"/>
    </row>
    <row r="58" spans="1:17" ht="15.75">
      <c r="A58" s="18" t="s">
        <v>21</v>
      </c>
      <c r="B58" s="18" t="s">
        <v>42</v>
      </c>
      <c r="D58" s="3" t="s">
        <v>49</v>
      </c>
      <c r="E58" s="4" t="s">
        <v>119</v>
      </c>
      <c r="F58" s="33">
        <v>4740098082651</v>
      </c>
      <c r="G58" s="4">
        <v>2.9</v>
      </c>
      <c r="H58" s="4">
        <v>360</v>
      </c>
      <c r="I58" s="4" t="s">
        <v>44</v>
      </c>
      <c r="J58" s="4" t="s">
        <v>30</v>
      </c>
      <c r="K58" s="6">
        <v>0.802</v>
      </c>
      <c r="L58" s="10">
        <f>+G58*$L$6/2</f>
        <v>0.1933575</v>
      </c>
      <c r="M58" s="7">
        <f aca="true" t="shared" si="11" ref="M58:M72">K58+L58</f>
        <v>0.9953575</v>
      </c>
      <c r="N58" s="7">
        <f>M58*1.22</f>
        <v>1.21433615</v>
      </c>
      <c r="O58" s="25">
        <v>0.1</v>
      </c>
      <c r="P58" s="22" t="s">
        <v>26</v>
      </c>
      <c r="Q58" s="4" t="str">
        <f>CONCATENATE(P58," x ",J58)</f>
        <v>24 x 0,5 l</v>
      </c>
    </row>
    <row r="59" spans="1:17" ht="15.75">
      <c r="A59" s="18" t="s">
        <v>21</v>
      </c>
      <c r="B59" s="18" t="s">
        <v>42</v>
      </c>
      <c r="C59" s="15"/>
      <c r="D59" s="3" t="s">
        <v>29</v>
      </c>
      <c r="E59" s="4" t="s">
        <v>119</v>
      </c>
      <c r="F59" s="33">
        <v>4740098090748</v>
      </c>
      <c r="G59" s="4">
        <v>4.2</v>
      </c>
      <c r="H59" s="4">
        <v>360</v>
      </c>
      <c r="I59" s="4" t="s">
        <v>44</v>
      </c>
      <c r="J59" s="4" t="s">
        <v>30</v>
      </c>
      <c r="K59" s="6">
        <v>0.802</v>
      </c>
      <c r="L59" s="10">
        <f>+G59*$L$6/2</f>
        <v>0.280035</v>
      </c>
      <c r="M59" s="7">
        <f t="shared" si="11"/>
        <v>1.082035</v>
      </c>
      <c r="N59" s="7">
        <f aca="true" t="shared" si="12" ref="N59:N72">M59*1.22</f>
        <v>1.3200827000000002</v>
      </c>
      <c r="O59" s="25">
        <v>0.1</v>
      </c>
      <c r="P59" s="22" t="s">
        <v>26</v>
      </c>
      <c r="Q59" s="4" t="str">
        <f>CONCATENATE(P59," x ",J59)</f>
        <v>24 x 0,5 l</v>
      </c>
    </row>
    <row r="60" spans="1:17" ht="15.75">
      <c r="A60" s="18" t="s">
        <v>21</v>
      </c>
      <c r="B60" s="18" t="s">
        <v>42</v>
      </c>
      <c r="C60" s="15"/>
      <c r="D60" s="14" t="s">
        <v>126</v>
      </c>
      <c r="E60" s="4" t="s">
        <v>119</v>
      </c>
      <c r="F60" s="73">
        <v>4740098090755</v>
      </c>
      <c r="G60" s="74">
        <v>4.2</v>
      </c>
      <c r="H60" s="75">
        <v>360</v>
      </c>
      <c r="I60" s="13" t="s">
        <v>433</v>
      </c>
      <c r="J60" s="13"/>
      <c r="K60" s="102">
        <f>K59*6</f>
        <v>4.812</v>
      </c>
      <c r="L60" s="10">
        <f>+G60*$L$6*6/2</f>
        <v>1.6802099999999998</v>
      </c>
      <c r="M60" s="7">
        <f t="shared" si="11"/>
        <v>6.49221</v>
      </c>
      <c r="N60" s="7">
        <f t="shared" si="12"/>
        <v>7.9204962</v>
      </c>
      <c r="O60" s="13">
        <v>0.6</v>
      </c>
      <c r="P60" s="22" t="s">
        <v>48</v>
      </c>
      <c r="Q60" s="4" t="str">
        <f>CONCATENATE(P60," x ",REPLACE(I60,LEN(I60)-3,4,""))</f>
        <v>4 x 6 x 0,5 l </v>
      </c>
    </row>
    <row r="61" spans="1:18" s="44" customFormat="1" ht="15.75">
      <c r="A61" s="18" t="s">
        <v>21</v>
      </c>
      <c r="B61" s="18" t="s">
        <v>42</v>
      </c>
      <c r="C61" s="11"/>
      <c r="D61" s="3" t="s">
        <v>236</v>
      </c>
      <c r="E61" s="4" t="s">
        <v>120</v>
      </c>
      <c r="F61" s="33">
        <v>4740098092155</v>
      </c>
      <c r="G61" s="4">
        <v>4.2</v>
      </c>
      <c r="H61" s="4">
        <v>720</v>
      </c>
      <c r="I61" s="4" t="s">
        <v>44</v>
      </c>
      <c r="J61" s="4" t="s">
        <v>30</v>
      </c>
      <c r="K61" s="6">
        <v>0.852</v>
      </c>
      <c r="L61" s="10">
        <f>+G61*$L$6/2</f>
        <v>0.280035</v>
      </c>
      <c r="M61" s="7">
        <f t="shared" si="11"/>
        <v>1.132035</v>
      </c>
      <c r="N61" s="7">
        <f t="shared" si="12"/>
        <v>1.3810826999999999</v>
      </c>
      <c r="O61" s="25">
        <v>0.1</v>
      </c>
      <c r="P61" s="22" t="s">
        <v>26</v>
      </c>
      <c r="Q61" s="4" t="str">
        <f>CONCATENATE(P61," x ",J61)</f>
        <v>24 x 0,5 l</v>
      </c>
      <c r="R61" s="94"/>
    </row>
    <row r="62" spans="1:18" s="44" customFormat="1" ht="15.75">
      <c r="A62" s="18" t="s">
        <v>21</v>
      </c>
      <c r="B62" s="18" t="s">
        <v>42</v>
      </c>
      <c r="C62" s="4"/>
      <c r="D62" s="3" t="s">
        <v>32</v>
      </c>
      <c r="E62" s="4" t="s">
        <v>119</v>
      </c>
      <c r="F62" s="33">
        <v>4740098010005</v>
      </c>
      <c r="G62" s="4">
        <v>4.7</v>
      </c>
      <c r="H62" s="4">
        <v>360</v>
      </c>
      <c r="I62" s="4" t="s">
        <v>44</v>
      </c>
      <c r="J62" s="4" t="s">
        <v>30</v>
      </c>
      <c r="K62" s="6">
        <v>0.942</v>
      </c>
      <c r="L62" s="10">
        <f>+G62*$L$6/2</f>
        <v>0.3133725</v>
      </c>
      <c r="M62" s="7">
        <f t="shared" si="11"/>
        <v>1.2553725</v>
      </c>
      <c r="N62" s="7">
        <f t="shared" si="12"/>
        <v>1.53155445</v>
      </c>
      <c r="O62" s="25">
        <v>0.1</v>
      </c>
      <c r="P62" s="22" t="s">
        <v>26</v>
      </c>
      <c r="Q62" s="4" t="str">
        <f>CONCATENATE(P62," x ",J62)</f>
        <v>24 x 0,5 l</v>
      </c>
      <c r="R62" s="94"/>
    </row>
    <row r="63" spans="1:17" ht="15.75">
      <c r="A63" s="18" t="s">
        <v>21</v>
      </c>
      <c r="B63" s="18" t="s">
        <v>42</v>
      </c>
      <c r="C63" s="16"/>
      <c r="D63" s="17" t="s">
        <v>47</v>
      </c>
      <c r="E63" s="4" t="s">
        <v>119</v>
      </c>
      <c r="F63" s="77">
        <v>4740098010562</v>
      </c>
      <c r="G63" s="78">
        <v>4.7</v>
      </c>
      <c r="H63" s="79">
        <v>360</v>
      </c>
      <c r="I63" s="16" t="s">
        <v>433</v>
      </c>
      <c r="J63" s="16"/>
      <c r="K63" s="103">
        <f>K62*6</f>
        <v>5.651999999999999</v>
      </c>
      <c r="L63" s="10">
        <f>+G63*$L$6*6/2</f>
        <v>1.8802349999999999</v>
      </c>
      <c r="M63" s="7">
        <f t="shared" si="11"/>
        <v>7.532234999999999</v>
      </c>
      <c r="N63" s="7">
        <f t="shared" si="12"/>
        <v>9.189326699999999</v>
      </c>
      <c r="O63" s="25">
        <v>0.6</v>
      </c>
      <c r="P63" s="22" t="s">
        <v>48</v>
      </c>
      <c r="Q63" s="4" t="str">
        <f>CONCATENATE(P63," x ",REPLACE(I63,LEN(I63)-3,4,""))</f>
        <v>4 x 6 x 0,5 l </v>
      </c>
    </row>
    <row r="64" spans="1:17" ht="15.75">
      <c r="A64" s="18" t="s">
        <v>21</v>
      </c>
      <c r="B64" s="18" t="s">
        <v>42</v>
      </c>
      <c r="C64" s="8"/>
      <c r="D64" s="9" t="s">
        <v>166</v>
      </c>
      <c r="E64" s="4" t="s">
        <v>119</v>
      </c>
      <c r="F64" s="51">
        <v>4740098079835</v>
      </c>
      <c r="G64" s="43">
        <v>4.7</v>
      </c>
      <c r="H64" s="4">
        <v>360</v>
      </c>
      <c r="I64" s="4" t="s">
        <v>44</v>
      </c>
      <c r="J64" s="4" t="s">
        <v>30</v>
      </c>
      <c r="K64" s="6">
        <v>0.802</v>
      </c>
      <c r="L64" s="10">
        <f>+G64*$L$6/2</f>
        <v>0.3133725</v>
      </c>
      <c r="M64" s="7">
        <f t="shared" si="11"/>
        <v>1.1153725</v>
      </c>
      <c r="N64" s="7">
        <f t="shared" si="12"/>
        <v>1.3607544500000002</v>
      </c>
      <c r="O64" s="25">
        <v>0.1</v>
      </c>
      <c r="P64" s="22" t="s">
        <v>26</v>
      </c>
      <c r="Q64" s="4" t="str">
        <f aca="true" t="shared" si="13" ref="Q64:Q69">CONCATENATE(P64," x ",J64)</f>
        <v>24 x 0,5 l</v>
      </c>
    </row>
    <row r="65" spans="1:17" ht="15.75">
      <c r="A65" s="18" t="s">
        <v>21</v>
      </c>
      <c r="B65" s="18" t="s">
        <v>42</v>
      </c>
      <c r="C65" s="80"/>
      <c r="D65" s="70" t="s">
        <v>286</v>
      </c>
      <c r="E65" s="45" t="s">
        <v>120</v>
      </c>
      <c r="F65" s="60">
        <v>4740098081234</v>
      </c>
      <c r="G65" s="71">
        <v>4.2</v>
      </c>
      <c r="H65" s="45">
        <v>360</v>
      </c>
      <c r="I65" s="45" t="s">
        <v>44</v>
      </c>
      <c r="J65" s="45" t="s">
        <v>37</v>
      </c>
      <c r="K65" s="52">
        <v>0.942</v>
      </c>
      <c r="L65" s="47">
        <f>+G65*$L$6*0.568</f>
        <v>0.31811976</v>
      </c>
      <c r="M65" s="48">
        <f>K65+L65</f>
        <v>1.2601197599999998</v>
      </c>
      <c r="N65" s="7">
        <f t="shared" si="12"/>
        <v>1.5373461071999996</v>
      </c>
      <c r="O65" s="49">
        <v>0.1</v>
      </c>
      <c r="P65" s="50" t="s">
        <v>26</v>
      </c>
      <c r="Q65" s="45" t="str">
        <f t="shared" si="13"/>
        <v>24 x 0,568 l</v>
      </c>
    </row>
    <row r="66" spans="1:17" ht="15.75">
      <c r="A66" s="18" t="s">
        <v>21</v>
      </c>
      <c r="B66" s="18" t="s">
        <v>42</v>
      </c>
      <c r="C66" s="11"/>
      <c r="D66" s="9" t="s">
        <v>246</v>
      </c>
      <c r="E66" s="4" t="s">
        <v>119</v>
      </c>
      <c r="F66" s="51">
        <v>4740098092179</v>
      </c>
      <c r="G66" s="43">
        <v>5</v>
      </c>
      <c r="H66" s="4">
        <v>360</v>
      </c>
      <c r="I66" s="4" t="s">
        <v>44</v>
      </c>
      <c r="J66" s="4" t="s">
        <v>37</v>
      </c>
      <c r="K66" s="6">
        <v>0.882</v>
      </c>
      <c r="L66" s="10">
        <f>+G66*$L$6*0.568</f>
        <v>0.37871399999999994</v>
      </c>
      <c r="M66" s="7">
        <f t="shared" si="11"/>
        <v>1.260714</v>
      </c>
      <c r="N66" s="7">
        <f t="shared" si="12"/>
        <v>1.53807108</v>
      </c>
      <c r="O66" s="25">
        <v>0.1</v>
      </c>
      <c r="P66" s="22" t="s">
        <v>26</v>
      </c>
      <c r="Q66" s="4" t="str">
        <f t="shared" si="13"/>
        <v>24 x 0,568 l</v>
      </c>
    </row>
    <row r="67" spans="1:17" ht="15.75">
      <c r="A67" s="18" t="s">
        <v>21</v>
      </c>
      <c r="B67" s="18" t="s">
        <v>42</v>
      </c>
      <c r="C67" s="42"/>
      <c r="D67" s="70" t="s">
        <v>315</v>
      </c>
      <c r="E67" s="4" t="s">
        <v>119</v>
      </c>
      <c r="F67" s="60">
        <v>4740098097204</v>
      </c>
      <c r="G67" s="71">
        <v>5</v>
      </c>
      <c r="H67" s="45">
        <v>360</v>
      </c>
      <c r="I67" s="45" t="s">
        <v>44</v>
      </c>
      <c r="J67" s="45" t="s">
        <v>37</v>
      </c>
      <c r="K67" s="52">
        <v>0.882</v>
      </c>
      <c r="L67" s="47">
        <f>+G67*$L$6*0.568</f>
        <v>0.37871399999999994</v>
      </c>
      <c r="M67" s="48">
        <f>K67+L67</f>
        <v>1.260714</v>
      </c>
      <c r="N67" s="7">
        <f t="shared" si="12"/>
        <v>1.53807108</v>
      </c>
      <c r="O67" s="49">
        <v>0.1</v>
      </c>
      <c r="P67" s="50" t="s">
        <v>26</v>
      </c>
      <c r="Q67" s="45" t="str">
        <f t="shared" si="13"/>
        <v>24 x 0,568 l</v>
      </c>
    </row>
    <row r="68" spans="1:17" ht="15.75">
      <c r="A68" s="18" t="s">
        <v>21</v>
      </c>
      <c r="B68" s="18" t="s">
        <v>42</v>
      </c>
      <c r="C68" s="42" t="s">
        <v>385</v>
      </c>
      <c r="D68" s="70" t="s">
        <v>410</v>
      </c>
      <c r="E68" s="4" t="s">
        <v>119</v>
      </c>
      <c r="F68" s="60">
        <v>4740098082309</v>
      </c>
      <c r="G68" s="71">
        <v>5</v>
      </c>
      <c r="H68" s="45">
        <v>360</v>
      </c>
      <c r="I68" s="45" t="s">
        <v>44</v>
      </c>
      <c r="J68" s="45" t="s">
        <v>37</v>
      </c>
      <c r="K68" s="52">
        <v>0.78</v>
      </c>
      <c r="L68" s="47">
        <f>+G68*$L$6*0.568</f>
        <v>0.37871399999999994</v>
      </c>
      <c r="M68" s="48">
        <f>K68+L68</f>
        <v>1.158714</v>
      </c>
      <c r="N68" s="7">
        <f>M68*1.22</f>
        <v>1.41363108</v>
      </c>
      <c r="O68" s="49">
        <v>0.1</v>
      </c>
      <c r="P68" s="50" t="s">
        <v>26</v>
      </c>
      <c r="Q68" s="45" t="str">
        <f>CONCATENATE(P68," x ",J68)</f>
        <v>24 x 0,568 l</v>
      </c>
    </row>
    <row r="69" spans="1:17" ht="15.75">
      <c r="A69" s="18" t="s">
        <v>21</v>
      </c>
      <c r="B69" s="18" t="s">
        <v>42</v>
      </c>
      <c r="C69" s="8"/>
      <c r="D69" s="9" t="s">
        <v>50</v>
      </c>
      <c r="E69" s="4" t="s">
        <v>119</v>
      </c>
      <c r="F69" s="51">
        <v>4740098017134</v>
      </c>
      <c r="G69" s="43">
        <v>5.2</v>
      </c>
      <c r="H69" s="4">
        <v>360</v>
      </c>
      <c r="I69" s="4" t="s">
        <v>44</v>
      </c>
      <c r="J69" s="4" t="s">
        <v>37</v>
      </c>
      <c r="K69" s="6">
        <v>0.882</v>
      </c>
      <c r="L69" s="10">
        <f>+G69*$L$6*0.568</f>
        <v>0.39386256</v>
      </c>
      <c r="M69" s="7">
        <f t="shared" si="11"/>
        <v>1.27586256</v>
      </c>
      <c r="N69" s="7">
        <f t="shared" si="12"/>
        <v>1.5565523232</v>
      </c>
      <c r="O69" s="25">
        <v>0.1</v>
      </c>
      <c r="P69" s="22" t="s">
        <v>26</v>
      </c>
      <c r="Q69" s="4" t="str">
        <f t="shared" si="13"/>
        <v>24 x 0,568 l</v>
      </c>
    </row>
    <row r="70" spans="1:17" ht="15.75">
      <c r="A70" s="18" t="s">
        <v>21</v>
      </c>
      <c r="B70" s="18" t="s">
        <v>42</v>
      </c>
      <c r="C70" s="8"/>
      <c r="D70" s="9" t="s">
        <v>51</v>
      </c>
      <c r="E70" s="4" t="s">
        <v>119</v>
      </c>
      <c r="F70" s="51">
        <v>4740098071969</v>
      </c>
      <c r="G70" s="43">
        <v>5.2</v>
      </c>
      <c r="H70" s="4">
        <v>360</v>
      </c>
      <c r="I70" s="16" t="s">
        <v>434</v>
      </c>
      <c r="K70" s="6">
        <f>K69*6</f>
        <v>5.292</v>
      </c>
      <c r="L70" s="10">
        <f>+G70*$L$6*6*0.568</f>
        <v>2.3631753599999996</v>
      </c>
      <c r="M70" s="7">
        <f t="shared" si="11"/>
        <v>7.655175359999999</v>
      </c>
      <c r="N70" s="7">
        <f t="shared" si="12"/>
        <v>9.339313939199998</v>
      </c>
      <c r="O70" s="25">
        <v>0.6</v>
      </c>
      <c r="P70" s="22" t="s">
        <v>48</v>
      </c>
      <c r="Q70" s="4" t="str">
        <f>CONCATENATE(P70," x ",REPLACE(I70,LEN(I70)-3,4,""))</f>
        <v>4 x 6 x 0,568 l </v>
      </c>
    </row>
    <row r="71" spans="1:17" ht="15.75">
      <c r="A71" s="18" t="s">
        <v>21</v>
      </c>
      <c r="B71" s="18" t="s">
        <v>42</v>
      </c>
      <c r="C71" s="8"/>
      <c r="D71" s="9" t="s">
        <v>161</v>
      </c>
      <c r="E71" s="4" t="s">
        <v>119</v>
      </c>
      <c r="F71" s="51">
        <v>4740098080435</v>
      </c>
      <c r="G71" s="43">
        <v>5.2</v>
      </c>
      <c r="H71" s="4">
        <v>360</v>
      </c>
      <c r="I71" s="16" t="s">
        <v>44</v>
      </c>
      <c r="J71" s="4" t="s">
        <v>37</v>
      </c>
      <c r="K71" s="6">
        <v>0.882</v>
      </c>
      <c r="L71" s="10">
        <f>+G71*$L$6*0.568</f>
        <v>0.39386256</v>
      </c>
      <c r="M71" s="7">
        <f t="shared" si="11"/>
        <v>1.27586256</v>
      </c>
      <c r="N71" s="7">
        <f t="shared" si="12"/>
        <v>1.5565523232</v>
      </c>
      <c r="O71" s="25">
        <v>0.1</v>
      </c>
      <c r="P71" s="22" t="s">
        <v>26</v>
      </c>
      <c r="Q71" s="4" t="s">
        <v>135</v>
      </c>
    </row>
    <row r="72" spans="1:18" s="76" customFormat="1" ht="15.75">
      <c r="A72" s="18" t="s">
        <v>21</v>
      </c>
      <c r="B72" s="18" t="s">
        <v>42</v>
      </c>
      <c r="C72" s="8"/>
      <c r="D72" s="9" t="s">
        <v>167</v>
      </c>
      <c r="E72" s="4" t="s">
        <v>119</v>
      </c>
      <c r="F72" s="51">
        <v>4740098080459</v>
      </c>
      <c r="G72" s="43">
        <v>5.2</v>
      </c>
      <c r="H72" s="4">
        <v>360</v>
      </c>
      <c r="I72" s="16" t="s">
        <v>435</v>
      </c>
      <c r="J72" s="4" t="s">
        <v>37</v>
      </c>
      <c r="K72" s="6">
        <f>K71*6</f>
        <v>5.292</v>
      </c>
      <c r="L72" s="10">
        <f>+G72*$L$6*6*0.568</f>
        <v>2.3631753599999996</v>
      </c>
      <c r="M72" s="7">
        <f t="shared" si="11"/>
        <v>7.655175359999999</v>
      </c>
      <c r="N72" s="7">
        <f t="shared" si="12"/>
        <v>9.339313939199998</v>
      </c>
      <c r="O72" s="25">
        <v>0.6</v>
      </c>
      <c r="P72" s="22" t="s">
        <v>26</v>
      </c>
      <c r="Q72" s="4" t="s">
        <v>407</v>
      </c>
      <c r="R72" s="97"/>
    </row>
    <row r="73" spans="1:17" ht="15.75">
      <c r="A73" s="18" t="s">
        <v>21</v>
      </c>
      <c r="B73" s="18" t="s">
        <v>42</v>
      </c>
      <c r="C73" s="61"/>
      <c r="D73" s="9" t="s">
        <v>389</v>
      </c>
      <c r="E73" s="4" t="s">
        <v>119</v>
      </c>
      <c r="F73" s="51">
        <v>4740098002208</v>
      </c>
      <c r="G73" s="43">
        <v>5</v>
      </c>
      <c r="H73" s="4">
        <v>360</v>
      </c>
      <c r="I73" s="16" t="s">
        <v>44</v>
      </c>
      <c r="J73" s="4" t="s">
        <v>30</v>
      </c>
      <c r="K73" s="6">
        <v>1.13</v>
      </c>
      <c r="L73" s="10">
        <f>+G73*$L$6*0.5</f>
        <v>0.333375</v>
      </c>
      <c r="M73" s="7">
        <f>K73+L73</f>
        <v>1.4633749999999999</v>
      </c>
      <c r="N73" s="7">
        <f>M73*1.22</f>
        <v>1.7853175</v>
      </c>
      <c r="O73" s="25">
        <v>0.1</v>
      </c>
      <c r="P73" s="22" t="s">
        <v>26</v>
      </c>
      <c r="Q73" s="4" t="str">
        <f>CONCATENATE(P73," x ",J73)</f>
        <v>24 x 0,5 l</v>
      </c>
    </row>
    <row r="74" spans="1:18" s="76" customFormat="1" ht="15.75">
      <c r="A74" s="18"/>
      <c r="C74" s="1"/>
      <c r="D74" s="5" t="s">
        <v>38</v>
      </c>
      <c r="E74" s="4"/>
      <c r="F74" s="81"/>
      <c r="G74" s="4"/>
      <c r="H74" s="4"/>
      <c r="I74" s="4"/>
      <c r="J74" s="4"/>
      <c r="K74" s="6"/>
      <c r="L74" s="10"/>
      <c r="M74" s="7"/>
      <c r="N74" s="7"/>
      <c r="O74" s="25"/>
      <c r="P74" s="22"/>
      <c r="Q74" s="4"/>
      <c r="R74" s="97"/>
    </row>
    <row r="75" spans="1:18" s="76" customFormat="1" ht="15.75">
      <c r="A75" s="18" t="s">
        <v>21</v>
      </c>
      <c r="B75" s="18" t="s">
        <v>39</v>
      </c>
      <c r="C75" s="4"/>
      <c r="D75" s="3" t="s">
        <v>36</v>
      </c>
      <c r="E75" s="4" t="s">
        <v>119</v>
      </c>
      <c r="F75" s="46">
        <v>4740098082118</v>
      </c>
      <c r="G75" s="43">
        <v>6</v>
      </c>
      <c r="H75" s="4">
        <v>180</v>
      </c>
      <c r="I75" s="4" t="s">
        <v>39</v>
      </c>
      <c r="J75" s="4" t="s">
        <v>145</v>
      </c>
      <c r="K75" s="6">
        <v>1.65</v>
      </c>
      <c r="L75" s="10">
        <f>+G75*$L$6*2</f>
        <v>1.6002</v>
      </c>
      <c r="M75" s="7">
        <f>K75+L75</f>
        <v>3.2502</v>
      </c>
      <c r="N75" s="7">
        <f>M75*1.22</f>
        <v>3.9652439999999998</v>
      </c>
      <c r="O75" s="25">
        <v>0.1</v>
      </c>
      <c r="P75" s="22" t="s">
        <v>40</v>
      </c>
      <c r="Q75" s="4" t="str">
        <f>CONCATENATE(P75," x ",J75)</f>
        <v>6 x 2,0 l</v>
      </c>
      <c r="R75" s="97"/>
    </row>
    <row r="76" spans="1:18" s="76" customFormat="1" ht="15.75">
      <c r="A76" s="18" t="s">
        <v>21</v>
      </c>
      <c r="B76" s="18" t="s">
        <v>39</v>
      </c>
      <c r="C76" s="4"/>
      <c r="D76" s="3" t="s">
        <v>29</v>
      </c>
      <c r="E76" s="4" t="s">
        <v>119</v>
      </c>
      <c r="F76" s="33">
        <v>4740098076582</v>
      </c>
      <c r="G76" s="4">
        <v>4.2</v>
      </c>
      <c r="H76" s="4">
        <v>120</v>
      </c>
      <c r="I76" s="4" t="s">
        <v>39</v>
      </c>
      <c r="J76" s="4" t="s">
        <v>145</v>
      </c>
      <c r="K76" s="6">
        <v>1.47</v>
      </c>
      <c r="L76" s="10">
        <f>+G76*$L$6*2</f>
        <v>1.12014</v>
      </c>
      <c r="M76" s="7">
        <f>K76+L76</f>
        <v>2.59014</v>
      </c>
      <c r="N76" s="7">
        <f>M76*1.22</f>
        <v>3.1599708</v>
      </c>
      <c r="O76" s="25">
        <v>0.1</v>
      </c>
      <c r="P76" s="22" t="s">
        <v>40</v>
      </c>
      <c r="Q76" s="4" t="str">
        <f>CONCATENATE(P76," x ",J76)</f>
        <v>6 x 2,0 l</v>
      </c>
      <c r="R76" s="97"/>
    </row>
    <row r="77" spans="1:17" ht="15.75">
      <c r="A77" s="18" t="s">
        <v>21</v>
      </c>
      <c r="B77" s="18" t="s">
        <v>39</v>
      </c>
      <c r="D77" s="3" t="s">
        <v>41</v>
      </c>
      <c r="E77" s="4" t="s">
        <v>119</v>
      </c>
      <c r="F77" s="33">
        <v>4740098076599</v>
      </c>
      <c r="G77" s="4">
        <v>5.2</v>
      </c>
      <c r="H77" s="4">
        <v>180</v>
      </c>
      <c r="I77" s="4" t="s">
        <v>39</v>
      </c>
      <c r="J77" s="4" t="s">
        <v>145</v>
      </c>
      <c r="K77" s="6">
        <v>1.55</v>
      </c>
      <c r="L77" s="10">
        <f>+G77*$L$6*2</f>
        <v>1.38684</v>
      </c>
      <c r="M77" s="7">
        <f>K77+L77</f>
        <v>2.93684</v>
      </c>
      <c r="N77" s="7">
        <f>M77*1.22</f>
        <v>3.5829448</v>
      </c>
      <c r="O77" s="25">
        <v>0.1</v>
      </c>
      <c r="P77" s="22" t="s">
        <v>40</v>
      </c>
      <c r="Q77" s="4" t="str">
        <f>CONCATENATE(P77," x ",J77)</f>
        <v>6 x 2,0 l</v>
      </c>
    </row>
    <row r="78" spans="3:14" ht="15.75">
      <c r="C78" s="1"/>
      <c r="D78" s="5" t="s">
        <v>52</v>
      </c>
      <c r="F78" s="51"/>
      <c r="K78" s="6"/>
      <c r="L78" s="10"/>
      <c r="M78" s="7"/>
      <c r="N78" s="7"/>
    </row>
    <row r="79" spans="1:17" ht="15.75">
      <c r="A79" s="18" t="s">
        <v>21</v>
      </c>
      <c r="B79" s="18" t="s">
        <v>52</v>
      </c>
      <c r="D79" s="3" t="s">
        <v>32</v>
      </c>
      <c r="E79" s="4" t="s">
        <v>119</v>
      </c>
      <c r="F79" s="19" t="s">
        <v>348</v>
      </c>
      <c r="G79" s="4">
        <v>4.7</v>
      </c>
      <c r="H79" s="4">
        <v>180</v>
      </c>
      <c r="I79" s="4" t="s">
        <v>53</v>
      </c>
      <c r="J79" s="4" t="s">
        <v>54</v>
      </c>
      <c r="K79" s="52">
        <v>2.27</v>
      </c>
      <c r="L79" s="10">
        <f>+G79*$L$6</f>
        <v>0.626745</v>
      </c>
      <c r="M79" s="7">
        <f>K79+L79</f>
        <v>2.896745</v>
      </c>
      <c r="N79" s="7">
        <f>M79*1.22</f>
        <v>3.5340289</v>
      </c>
      <c r="O79" s="41"/>
      <c r="P79" s="22" t="s">
        <v>45</v>
      </c>
      <c r="Q79" s="4" t="str">
        <f>CONCATENATE(P79," x ",J79)</f>
        <v>30 x 1 l</v>
      </c>
    </row>
    <row r="80" spans="1:17" ht="15.75">
      <c r="A80" s="18" t="s">
        <v>21</v>
      </c>
      <c r="B80" s="18" t="s">
        <v>52</v>
      </c>
      <c r="D80" s="3" t="s">
        <v>55</v>
      </c>
      <c r="E80" s="4" t="s">
        <v>119</v>
      </c>
      <c r="F80" s="51">
        <v>4700098089810</v>
      </c>
      <c r="G80" s="4">
        <v>5.2</v>
      </c>
      <c r="H80" s="4">
        <v>180</v>
      </c>
      <c r="I80" s="4" t="s">
        <v>53</v>
      </c>
      <c r="J80" s="4" t="s">
        <v>54</v>
      </c>
      <c r="K80" s="52">
        <v>2.33</v>
      </c>
      <c r="L80" s="10">
        <f>+G80*$L$6</f>
        <v>0.69342</v>
      </c>
      <c r="M80" s="7">
        <f>K80+L80</f>
        <v>3.02342</v>
      </c>
      <c r="N80" s="7">
        <f>M80*1.22</f>
        <v>3.6885724</v>
      </c>
      <c r="O80" s="21"/>
      <c r="P80" s="22" t="s">
        <v>45</v>
      </c>
      <c r="Q80" s="4" t="str">
        <f>CONCATENATE(P80," x ",J80)</f>
        <v>30 x 1 l</v>
      </c>
    </row>
    <row r="81" spans="1:17" ht="15.75">
      <c r="A81" s="18" t="s">
        <v>21</v>
      </c>
      <c r="B81" s="18" t="s">
        <v>52</v>
      </c>
      <c r="D81" s="3" t="s">
        <v>169</v>
      </c>
      <c r="E81" s="4" t="s">
        <v>120</v>
      </c>
      <c r="F81" s="51">
        <v>4740098081098</v>
      </c>
      <c r="G81" s="20">
        <v>4.2</v>
      </c>
      <c r="H81" s="4">
        <v>360</v>
      </c>
      <c r="I81" s="4" t="s">
        <v>56</v>
      </c>
      <c r="J81" s="4" t="s">
        <v>54</v>
      </c>
      <c r="K81" s="52">
        <v>2.69</v>
      </c>
      <c r="L81" s="10">
        <f>+G81*$L$6</f>
        <v>0.56007</v>
      </c>
      <c r="M81" s="7">
        <f>K81+L81</f>
        <v>3.25007</v>
      </c>
      <c r="N81" s="7">
        <f>M81*1.22</f>
        <v>3.9650854</v>
      </c>
      <c r="O81" s="21"/>
      <c r="P81" s="22" t="s">
        <v>31</v>
      </c>
      <c r="Q81" s="4" t="s">
        <v>157</v>
      </c>
    </row>
    <row r="82" spans="1:17" ht="15.75">
      <c r="A82" s="18" t="s">
        <v>21</v>
      </c>
      <c r="B82" s="18" t="s">
        <v>52</v>
      </c>
      <c r="D82" s="3" t="s">
        <v>141</v>
      </c>
      <c r="E82" s="4" t="s">
        <v>119</v>
      </c>
      <c r="F82" s="51">
        <v>4740098089780</v>
      </c>
      <c r="G82" s="20">
        <v>6</v>
      </c>
      <c r="H82" s="4">
        <v>360</v>
      </c>
      <c r="I82" s="4" t="s">
        <v>56</v>
      </c>
      <c r="J82" s="4" t="s">
        <v>54</v>
      </c>
      <c r="K82" s="52">
        <v>2.47</v>
      </c>
      <c r="L82" s="10">
        <f>+G82*$L$6</f>
        <v>0.8001</v>
      </c>
      <c r="M82" s="7">
        <f>K82+L82</f>
        <v>3.2701000000000002</v>
      </c>
      <c r="N82" s="7">
        <f>M82*1.22</f>
        <v>3.989522</v>
      </c>
      <c r="O82" s="21"/>
      <c r="P82" s="22" t="s">
        <v>31</v>
      </c>
      <c r="Q82" s="4" t="str">
        <f>CONCATENATE(P82," x ",J82)</f>
        <v>20 x 1 l</v>
      </c>
    </row>
    <row r="83" spans="1:17" ht="15.75">
      <c r="A83" s="18" t="s">
        <v>21</v>
      </c>
      <c r="B83" s="18" t="s">
        <v>52</v>
      </c>
      <c r="D83" s="3" t="s">
        <v>142</v>
      </c>
      <c r="E83" s="4" t="s">
        <v>120</v>
      </c>
      <c r="F83" s="51">
        <v>4740098089773</v>
      </c>
      <c r="G83" s="20">
        <v>6</v>
      </c>
      <c r="H83" s="4">
        <v>360</v>
      </c>
      <c r="I83" s="4" t="s">
        <v>56</v>
      </c>
      <c r="J83" s="4" t="s">
        <v>54</v>
      </c>
      <c r="K83" s="52">
        <v>2.47</v>
      </c>
      <c r="L83" s="10">
        <f>+G83*$L$6</f>
        <v>0.8001</v>
      </c>
      <c r="M83" s="7">
        <f>K83+L83</f>
        <v>3.2701000000000002</v>
      </c>
      <c r="N83" s="7">
        <f>M83*1.22</f>
        <v>3.989522</v>
      </c>
      <c r="O83" s="21"/>
      <c r="P83" s="22" t="s">
        <v>31</v>
      </c>
      <c r="Q83" s="4" t="str">
        <f>CONCATENATE(P83," x ",J83)</f>
        <v>20 x 1 l</v>
      </c>
    </row>
    <row r="84" spans="3:14" ht="15.75">
      <c r="C84" s="1"/>
      <c r="D84" s="89" t="s">
        <v>428</v>
      </c>
      <c r="K84" s="6"/>
      <c r="L84" s="10"/>
      <c r="M84" s="7"/>
      <c r="N84" s="7"/>
    </row>
    <row r="85" spans="3:14" ht="15.75">
      <c r="C85" s="1"/>
      <c r="D85" s="5" t="s">
        <v>200</v>
      </c>
      <c r="K85" s="6"/>
      <c r="L85" s="10"/>
      <c r="M85" s="7"/>
      <c r="N85" s="7"/>
    </row>
    <row r="86" spans="1:17" ht="15.75">
      <c r="A86" s="18" t="s">
        <v>21</v>
      </c>
      <c r="B86" s="18" t="s">
        <v>23</v>
      </c>
      <c r="C86" s="8"/>
      <c r="D86" s="9" t="s">
        <v>209</v>
      </c>
      <c r="E86" s="4" t="s">
        <v>119</v>
      </c>
      <c r="F86" s="51">
        <v>4000856005989</v>
      </c>
      <c r="G86" s="43">
        <v>0</v>
      </c>
      <c r="H86" s="4">
        <v>360</v>
      </c>
      <c r="I86" s="4" t="s">
        <v>24</v>
      </c>
      <c r="J86" s="4" t="s">
        <v>25</v>
      </c>
      <c r="K86" s="6">
        <v>0.848</v>
      </c>
      <c r="L86" s="10">
        <f>+G86*$L$6/3.03</f>
        <v>0</v>
      </c>
      <c r="M86" s="7">
        <f>K86+L86</f>
        <v>0.848</v>
      </c>
      <c r="N86" s="7">
        <f>M86*1.22</f>
        <v>1.03456</v>
      </c>
      <c r="O86" s="25">
        <v>0.1</v>
      </c>
      <c r="P86" s="22" t="s">
        <v>26</v>
      </c>
      <c r="Q86" s="4" t="str">
        <f>CONCATENATE(P86," x ",J86)</f>
        <v>24 x 0,33 l</v>
      </c>
    </row>
    <row r="87" spans="1:18" ht="15.75">
      <c r="A87" s="18" t="s">
        <v>21</v>
      </c>
      <c r="B87" s="18" t="s">
        <v>42</v>
      </c>
      <c r="C87" s="86"/>
      <c r="D87" s="70" t="s">
        <v>400</v>
      </c>
      <c r="E87" s="45" t="s">
        <v>119</v>
      </c>
      <c r="F87" s="105">
        <v>4770301238100</v>
      </c>
      <c r="G87" s="71">
        <v>0</v>
      </c>
      <c r="H87" s="45">
        <v>360</v>
      </c>
      <c r="I87" s="45" t="s">
        <v>44</v>
      </c>
      <c r="J87" s="45" t="s">
        <v>25</v>
      </c>
      <c r="K87" s="52">
        <v>1.1</v>
      </c>
      <c r="L87" s="47">
        <v>0</v>
      </c>
      <c r="M87" s="48">
        <f>K87+L87</f>
        <v>1.1</v>
      </c>
      <c r="N87" s="48">
        <f>M87*1.22</f>
        <v>1.342</v>
      </c>
      <c r="O87" s="49">
        <v>0.1</v>
      </c>
      <c r="P87" s="50" t="s">
        <v>26</v>
      </c>
      <c r="Q87" s="45" t="str">
        <f>CONCATENATE(P87," x ",J87)</f>
        <v>24 x 0,33 l</v>
      </c>
      <c r="R87" s="18"/>
    </row>
    <row r="88" spans="1:18" ht="15.75">
      <c r="A88" s="18" t="s">
        <v>21</v>
      </c>
      <c r="B88" s="18" t="s">
        <v>42</v>
      </c>
      <c r="C88" s="86"/>
      <c r="D88" s="70" t="s">
        <v>401</v>
      </c>
      <c r="E88" s="45" t="s">
        <v>120</v>
      </c>
      <c r="F88" s="105">
        <v>4770301238117</v>
      </c>
      <c r="G88" s="71">
        <v>0</v>
      </c>
      <c r="H88" s="45">
        <v>360</v>
      </c>
      <c r="I88" s="45" t="s">
        <v>44</v>
      </c>
      <c r="J88" s="45" t="s">
        <v>25</v>
      </c>
      <c r="K88" s="52">
        <v>1.1</v>
      </c>
      <c r="L88" s="47">
        <v>0</v>
      </c>
      <c r="M88" s="48">
        <f>K88+L88</f>
        <v>1.1</v>
      </c>
      <c r="N88" s="48">
        <f>M88*1.22</f>
        <v>1.342</v>
      </c>
      <c r="O88" s="49">
        <v>0.1</v>
      </c>
      <c r="P88" s="50" t="s">
        <v>26</v>
      </c>
      <c r="Q88" s="45" t="str">
        <f>CONCATENATE(P88," x ",J88)</f>
        <v>24 x 0,33 l</v>
      </c>
      <c r="R88" s="18"/>
    </row>
    <row r="89" spans="1:18" ht="15.75">
      <c r="A89" s="18" t="s">
        <v>21</v>
      </c>
      <c r="B89" s="18" t="s">
        <v>42</v>
      </c>
      <c r="C89" s="86" t="s">
        <v>385</v>
      </c>
      <c r="D89" s="70" t="s">
        <v>427</v>
      </c>
      <c r="E89" s="45" t="s">
        <v>118</v>
      </c>
      <c r="F89" s="105">
        <v>4770301238162</v>
      </c>
      <c r="G89" s="71">
        <v>0</v>
      </c>
      <c r="H89" s="45">
        <v>360</v>
      </c>
      <c r="I89" s="45" t="s">
        <v>44</v>
      </c>
      <c r="J89" s="45" t="s">
        <v>25</v>
      </c>
      <c r="K89" s="52">
        <v>1.1</v>
      </c>
      <c r="L89" s="47">
        <v>0</v>
      </c>
      <c r="M89" s="48">
        <f>K89+L89</f>
        <v>1.1</v>
      </c>
      <c r="N89" s="48">
        <f>M89*1.22</f>
        <v>1.342</v>
      </c>
      <c r="O89" s="49">
        <v>0.1</v>
      </c>
      <c r="P89" s="50" t="s">
        <v>26</v>
      </c>
      <c r="Q89" s="45" t="str">
        <f>CONCATENATE(P89," x ",J89)</f>
        <v>24 x 0,33 l</v>
      </c>
      <c r="R89" s="18"/>
    </row>
    <row r="90" spans="3:14" ht="15.75">
      <c r="C90" s="42"/>
      <c r="D90" s="104" t="s">
        <v>58</v>
      </c>
      <c r="F90" s="51"/>
      <c r="G90" s="43"/>
      <c r="K90" s="6"/>
      <c r="L90" s="10"/>
      <c r="M90" s="7"/>
      <c r="N90" s="7"/>
    </row>
    <row r="91" spans="1:17" ht="15.75">
      <c r="A91" s="18" t="s">
        <v>21</v>
      </c>
      <c r="B91" s="18" t="s">
        <v>23</v>
      </c>
      <c r="C91" s="42"/>
      <c r="D91" s="9" t="s">
        <v>321</v>
      </c>
      <c r="E91" s="4" t="s">
        <v>119</v>
      </c>
      <c r="F91" s="51">
        <v>75013769</v>
      </c>
      <c r="G91" s="43">
        <v>4.5</v>
      </c>
      <c r="H91" s="4">
        <v>300</v>
      </c>
      <c r="I91" s="4" t="s">
        <v>24</v>
      </c>
      <c r="J91" s="4" t="s">
        <v>268</v>
      </c>
      <c r="K91" s="6">
        <v>1.17</v>
      </c>
      <c r="L91" s="10">
        <f>+G91*$L$6*0.355</f>
        <v>0.213026625</v>
      </c>
      <c r="M91" s="7">
        <f aca="true" t="shared" si="14" ref="M91:M96">K91+L91</f>
        <v>1.3830266249999998</v>
      </c>
      <c r="N91" s="7">
        <f aca="true" t="shared" si="15" ref="N91:N96">M91*1.22</f>
        <v>1.6872924824999997</v>
      </c>
      <c r="O91" s="25">
        <v>0.1</v>
      </c>
      <c r="P91" s="22">
        <v>24</v>
      </c>
      <c r="Q91" s="4" t="str">
        <f aca="true" t="shared" si="16" ref="Q91:Q96">CONCATENATE(P91," x ",J91)</f>
        <v>24 x 0,355 l</v>
      </c>
    </row>
    <row r="92" spans="1:17" ht="15.75">
      <c r="A92" s="18" t="s">
        <v>21</v>
      </c>
      <c r="B92" s="18" t="s">
        <v>23</v>
      </c>
      <c r="D92" s="3" t="s">
        <v>27</v>
      </c>
      <c r="E92" s="4" t="s">
        <v>119</v>
      </c>
      <c r="F92" s="33">
        <v>4000856004326</v>
      </c>
      <c r="G92" s="43">
        <v>4.8</v>
      </c>
      <c r="H92" s="4">
        <v>360</v>
      </c>
      <c r="I92" s="4" t="s">
        <v>24</v>
      </c>
      <c r="J92" s="4" t="s">
        <v>30</v>
      </c>
      <c r="K92" s="6">
        <v>1.02</v>
      </c>
      <c r="L92" s="10">
        <f>+G92*$L$6/2</f>
        <v>0.32004</v>
      </c>
      <c r="M92" s="7">
        <f t="shared" si="14"/>
        <v>1.3400400000000001</v>
      </c>
      <c r="N92" s="7">
        <f t="shared" si="15"/>
        <v>1.6348488</v>
      </c>
      <c r="O92" s="25">
        <v>0.1</v>
      </c>
      <c r="P92" s="22" t="s">
        <v>60</v>
      </c>
      <c r="Q92" s="4" t="str">
        <f t="shared" si="16"/>
        <v>12 x 0,5 l</v>
      </c>
    </row>
    <row r="93" spans="1:17" ht="15.75">
      <c r="A93" s="18" t="s">
        <v>21</v>
      </c>
      <c r="B93" s="18" t="s">
        <v>23</v>
      </c>
      <c r="D93" s="3" t="s">
        <v>117</v>
      </c>
      <c r="E93" s="4" t="s">
        <v>118</v>
      </c>
      <c r="F93" s="33">
        <v>4003304140003</v>
      </c>
      <c r="G93" s="43">
        <v>5.5</v>
      </c>
      <c r="H93" s="4">
        <v>360</v>
      </c>
      <c r="I93" s="4" t="s">
        <v>24</v>
      </c>
      <c r="J93" s="4" t="s">
        <v>30</v>
      </c>
      <c r="K93" s="6">
        <v>1.32</v>
      </c>
      <c r="L93" s="10">
        <f>+G93*$L$6/2</f>
        <v>0.3667125</v>
      </c>
      <c r="M93" s="7">
        <f t="shared" si="14"/>
        <v>1.6867125</v>
      </c>
      <c r="N93" s="7">
        <f t="shared" si="15"/>
        <v>2.05778925</v>
      </c>
      <c r="O93" s="25">
        <v>0.1</v>
      </c>
      <c r="P93" s="22" t="s">
        <v>31</v>
      </c>
      <c r="Q93" s="4" t="str">
        <f t="shared" si="16"/>
        <v>20 x 0,5 l</v>
      </c>
    </row>
    <row r="94" spans="1:17" ht="15.75">
      <c r="A94" s="18" t="s">
        <v>21</v>
      </c>
      <c r="B94" s="18" t="s">
        <v>23</v>
      </c>
      <c r="C94" s="61"/>
      <c r="D94" s="9" t="s">
        <v>396</v>
      </c>
      <c r="E94" s="4" t="s">
        <v>119</v>
      </c>
      <c r="F94" s="51">
        <v>4770301238056</v>
      </c>
      <c r="G94" s="43">
        <v>6.6</v>
      </c>
      <c r="H94" s="4">
        <v>540</v>
      </c>
      <c r="I94" s="16" t="s">
        <v>24</v>
      </c>
      <c r="J94" s="4" t="s">
        <v>25</v>
      </c>
      <c r="K94" s="6">
        <v>1.45</v>
      </c>
      <c r="L94" s="10">
        <f>+G94*$L$6*0.33</f>
        <v>0.2904363</v>
      </c>
      <c r="M94" s="7">
        <f t="shared" si="14"/>
        <v>1.7404362999999998</v>
      </c>
      <c r="N94" s="7">
        <f t="shared" si="15"/>
        <v>2.1233322859999997</v>
      </c>
      <c r="O94" s="25">
        <v>0.1</v>
      </c>
      <c r="P94" s="22" t="s">
        <v>26</v>
      </c>
      <c r="Q94" s="4" t="str">
        <f t="shared" si="16"/>
        <v>24 x 0,33 l</v>
      </c>
    </row>
    <row r="95" spans="1:18" ht="15.75">
      <c r="A95" s="18" t="s">
        <v>21</v>
      </c>
      <c r="B95" s="18" t="s">
        <v>23</v>
      </c>
      <c r="C95" s="86"/>
      <c r="D95" s="70" t="s">
        <v>397</v>
      </c>
      <c r="E95" s="45" t="s">
        <v>120</v>
      </c>
      <c r="F95" s="105">
        <v>4770301238063</v>
      </c>
      <c r="G95" s="71">
        <v>6.5</v>
      </c>
      <c r="H95" s="45">
        <v>540</v>
      </c>
      <c r="I95" s="45" t="s">
        <v>24</v>
      </c>
      <c r="J95" s="45" t="s">
        <v>25</v>
      </c>
      <c r="K95" s="52">
        <v>1.45</v>
      </c>
      <c r="L95" s="47">
        <f>+G95*$L$6*0.33</f>
        <v>0.28603575</v>
      </c>
      <c r="M95" s="48">
        <f t="shared" si="14"/>
        <v>1.7360357499999999</v>
      </c>
      <c r="N95" s="48">
        <f t="shared" si="15"/>
        <v>2.117963615</v>
      </c>
      <c r="O95" s="49">
        <v>0.1</v>
      </c>
      <c r="P95" s="50" t="s">
        <v>26</v>
      </c>
      <c r="Q95" s="45" t="str">
        <f t="shared" si="16"/>
        <v>24 x 0,33 l</v>
      </c>
      <c r="R95" s="18"/>
    </row>
    <row r="96" spans="1:18" ht="15.75">
      <c r="A96" s="18" t="s">
        <v>21</v>
      </c>
      <c r="B96" s="18" t="s">
        <v>23</v>
      </c>
      <c r="C96" s="86"/>
      <c r="D96" s="70" t="s">
        <v>402</v>
      </c>
      <c r="E96" s="45" t="s">
        <v>119</v>
      </c>
      <c r="F96" s="105">
        <v>4770301238124</v>
      </c>
      <c r="G96" s="71">
        <v>5</v>
      </c>
      <c r="H96" s="45">
        <v>360</v>
      </c>
      <c r="I96" s="45" t="s">
        <v>24</v>
      </c>
      <c r="J96" s="45" t="s">
        <v>25</v>
      </c>
      <c r="K96" s="52">
        <v>1.24</v>
      </c>
      <c r="L96" s="47">
        <f>+G96*$L$6*0.33</f>
        <v>0.2200275</v>
      </c>
      <c r="M96" s="48">
        <f t="shared" si="14"/>
        <v>1.4600275</v>
      </c>
      <c r="N96" s="48">
        <f t="shared" si="15"/>
        <v>1.78123355</v>
      </c>
      <c r="O96" s="49">
        <v>0.1</v>
      </c>
      <c r="P96" s="50" t="s">
        <v>26</v>
      </c>
      <c r="Q96" s="45" t="str">
        <f t="shared" si="16"/>
        <v>24 x 0,33 l</v>
      </c>
      <c r="R96" s="18"/>
    </row>
    <row r="97" spans="3:14" ht="15.75">
      <c r="C97" s="42"/>
      <c r="D97" s="104" t="s">
        <v>42</v>
      </c>
      <c r="F97" s="51"/>
      <c r="G97" s="43"/>
      <c r="K97" s="6"/>
      <c r="L97" s="10"/>
      <c r="M97" s="7"/>
      <c r="N97" s="7"/>
    </row>
    <row r="98" spans="1:17" ht="15.75">
      <c r="A98" s="18" t="s">
        <v>21</v>
      </c>
      <c r="B98" s="18" t="s">
        <v>42</v>
      </c>
      <c r="C98" s="42"/>
      <c r="D98" s="9" t="s">
        <v>321</v>
      </c>
      <c r="E98" s="4" t="s">
        <v>119</v>
      </c>
      <c r="F98" s="51">
        <v>5410228293385</v>
      </c>
      <c r="G98" s="43">
        <v>4.5</v>
      </c>
      <c r="H98" s="4">
        <v>360</v>
      </c>
      <c r="I98" s="4" t="s">
        <v>44</v>
      </c>
      <c r="J98" s="4" t="s">
        <v>25</v>
      </c>
      <c r="K98" s="6">
        <v>1.08</v>
      </c>
      <c r="L98" s="10">
        <f>+G98*$L$6*0.33</f>
        <v>0.19802475000000003</v>
      </c>
      <c r="M98" s="7">
        <f aca="true" t="shared" si="17" ref="M98:M104">K98+L98</f>
        <v>1.2780247500000002</v>
      </c>
      <c r="N98" s="7">
        <f aca="true" t="shared" si="18" ref="N98:N104">M98*1.22</f>
        <v>1.5591901950000002</v>
      </c>
      <c r="O98" s="25">
        <v>0.1</v>
      </c>
      <c r="P98" s="22">
        <v>24</v>
      </c>
      <c r="Q98" s="4" t="str">
        <f aca="true" t="shared" si="19" ref="Q98:Q104">CONCATENATE(P98," x ",J98)</f>
        <v>24 x 0,33 l</v>
      </c>
    </row>
    <row r="99" spans="1:17" ht="15.75">
      <c r="A99" s="18" t="s">
        <v>21</v>
      </c>
      <c r="B99" s="18" t="s">
        <v>42</v>
      </c>
      <c r="D99" s="3" t="s">
        <v>122</v>
      </c>
      <c r="E99" s="4" t="s">
        <v>119</v>
      </c>
      <c r="F99" s="33">
        <v>4000856003404</v>
      </c>
      <c r="G99" s="4">
        <v>4.8</v>
      </c>
      <c r="H99" s="4">
        <v>360</v>
      </c>
      <c r="I99" s="4" t="s">
        <v>44</v>
      </c>
      <c r="J99" s="4" t="s">
        <v>30</v>
      </c>
      <c r="K99" s="6">
        <v>1.042</v>
      </c>
      <c r="L99" s="10">
        <f>+G99*$L$6/2</f>
        <v>0.32004</v>
      </c>
      <c r="M99" s="7">
        <f t="shared" si="17"/>
        <v>1.36204</v>
      </c>
      <c r="N99" s="7">
        <f t="shared" si="18"/>
        <v>1.6616887999999999</v>
      </c>
      <c r="O99" s="25">
        <v>0.1</v>
      </c>
      <c r="P99" s="22" t="s">
        <v>26</v>
      </c>
      <c r="Q99" s="4" t="str">
        <f t="shared" si="19"/>
        <v>24 x 0,5 l</v>
      </c>
    </row>
    <row r="100" spans="1:17" ht="15.75">
      <c r="A100" s="18" t="s">
        <v>21</v>
      </c>
      <c r="B100" s="18" t="s">
        <v>42</v>
      </c>
      <c r="C100" s="11"/>
      <c r="D100" s="3" t="s">
        <v>266</v>
      </c>
      <c r="E100" s="4" t="s">
        <v>119</v>
      </c>
      <c r="F100" s="33">
        <v>4000856006184</v>
      </c>
      <c r="G100" s="4">
        <v>5.2</v>
      </c>
      <c r="H100" s="4">
        <v>360</v>
      </c>
      <c r="I100" s="4" t="s">
        <v>44</v>
      </c>
      <c r="J100" s="4" t="s">
        <v>30</v>
      </c>
      <c r="K100" s="6">
        <v>1.007</v>
      </c>
      <c r="L100" s="10">
        <f>+G100*$L$6/2</f>
        <v>0.34671</v>
      </c>
      <c r="M100" s="7">
        <f t="shared" si="17"/>
        <v>1.35371</v>
      </c>
      <c r="N100" s="7">
        <f t="shared" si="18"/>
        <v>1.6515262</v>
      </c>
      <c r="O100" s="25">
        <v>0.1</v>
      </c>
      <c r="P100" s="22" t="s">
        <v>26</v>
      </c>
      <c r="Q100" s="4" t="str">
        <f t="shared" si="19"/>
        <v>24 x 0,5 l</v>
      </c>
    </row>
    <row r="101" spans="1:17" ht="15.75">
      <c r="A101" s="18" t="s">
        <v>21</v>
      </c>
      <c r="B101" s="18" t="s">
        <v>42</v>
      </c>
      <c r="C101" s="11"/>
      <c r="D101" s="9" t="s">
        <v>251</v>
      </c>
      <c r="E101" s="4" t="s">
        <v>119</v>
      </c>
      <c r="F101" s="51">
        <v>6419800153382</v>
      </c>
      <c r="G101" s="43">
        <v>4.7</v>
      </c>
      <c r="H101" s="4">
        <v>360</v>
      </c>
      <c r="I101" s="4" t="s">
        <v>44</v>
      </c>
      <c r="J101" s="4" t="s">
        <v>30</v>
      </c>
      <c r="K101" s="6">
        <v>0.82</v>
      </c>
      <c r="L101" s="10">
        <f>+G101*$L$6*0.5</f>
        <v>0.3133725</v>
      </c>
      <c r="M101" s="7">
        <f t="shared" si="17"/>
        <v>1.1333725</v>
      </c>
      <c r="N101" s="7">
        <f t="shared" si="18"/>
        <v>1.38271445</v>
      </c>
      <c r="O101" s="25">
        <v>0.1</v>
      </c>
      <c r="P101" s="22" t="s">
        <v>26</v>
      </c>
      <c r="Q101" s="4" t="str">
        <f t="shared" si="19"/>
        <v>24 x 0,5 l</v>
      </c>
    </row>
    <row r="102" spans="1:18" ht="15.75">
      <c r="A102" s="18" t="s">
        <v>21</v>
      </c>
      <c r="B102" s="18" t="s">
        <v>42</v>
      </c>
      <c r="C102" s="61"/>
      <c r="D102" s="70" t="s">
        <v>396</v>
      </c>
      <c r="E102" s="45" t="s">
        <v>119</v>
      </c>
      <c r="F102" s="60">
        <v>5410228285571</v>
      </c>
      <c r="G102" s="71">
        <v>6.6</v>
      </c>
      <c r="H102" s="45">
        <v>540</v>
      </c>
      <c r="I102" s="45" t="s">
        <v>44</v>
      </c>
      <c r="J102" s="4" t="s">
        <v>30</v>
      </c>
      <c r="K102" s="52">
        <v>1.46</v>
      </c>
      <c r="L102" s="47">
        <f>+G102*$L$6*0.5</f>
        <v>0.440055</v>
      </c>
      <c r="M102" s="48">
        <f>K102+L102</f>
        <v>1.900055</v>
      </c>
      <c r="N102" s="48">
        <f>M102*1.22</f>
        <v>2.3180671</v>
      </c>
      <c r="O102" s="49">
        <v>0.1</v>
      </c>
      <c r="P102" s="50" t="s">
        <v>26</v>
      </c>
      <c r="Q102" s="45" t="str">
        <f>CONCATENATE(P102," x ",J102)</f>
        <v>24 x 0,5 l</v>
      </c>
      <c r="R102" s="18"/>
    </row>
    <row r="103" spans="1:18" ht="15.75">
      <c r="A103" s="18" t="s">
        <v>21</v>
      </c>
      <c r="B103" s="18" t="s">
        <v>42</v>
      </c>
      <c r="C103" s="61"/>
      <c r="D103" s="70" t="s">
        <v>397</v>
      </c>
      <c r="E103" s="45" t="s">
        <v>120</v>
      </c>
      <c r="F103" s="60">
        <v>4770301238070</v>
      </c>
      <c r="G103" s="71">
        <v>6.5</v>
      </c>
      <c r="H103" s="45">
        <v>540</v>
      </c>
      <c r="I103" s="45" t="s">
        <v>44</v>
      </c>
      <c r="J103" s="4" t="s">
        <v>30</v>
      </c>
      <c r="K103" s="52">
        <v>1.46</v>
      </c>
      <c r="L103" s="47">
        <f>+G103*$L$6*0.5</f>
        <v>0.4333875</v>
      </c>
      <c r="M103" s="48">
        <f t="shared" si="17"/>
        <v>1.8933875</v>
      </c>
      <c r="N103" s="48">
        <f t="shared" si="18"/>
        <v>2.3099327499999998</v>
      </c>
      <c r="O103" s="49">
        <v>0.1</v>
      </c>
      <c r="P103" s="50">
        <v>24</v>
      </c>
      <c r="Q103" s="45" t="str">
        <f t="shared" si="19"/>
        <v>24 x 0,5 l</v>
      </c>
      <c r="R103" s="18"/>
    </row>
    <row r="104" spans="1:18" ht="15.75">
      <c r="A104" s="18" t="s">
        <v>21</v>
      </c>
      <c r="B104" s="18" t="s">
        <v>42</v>
      </c>
      <c r="C104" s="61"/>
      <c r="D104" s="70" t="s">
        <v>399</v>
      </c>
      <c r="E104" s="45" t="s">
        <v>118</v>
      </c>
      <c r="F104" s="105">
        <v>4770301238155</v>
      </c>
      <c r="G104" s="71">
        <v>4.9</v>
      </c>
      <c r="H104" s="45">
        <v>390</v>
      </c>
      <c r="I104" s="45" t="s">
        <v>44</v>
      </c>
      <c r="J104" s="45" t="s">
        <v>30</v>
      </c>
      <c r="K104" s="52">
        <v>1.59</v>
      </c>
      <c r="L104" s="47">
        <f>+G104*$L$6*0.5</f>
        <v>0.32670750000000004</v>
      </c>
      <c r="M104" s="48">
        <f t="shared" si="17"/>
        <v>1.9167075000000002</v>
      </c>
      <c r="N104" s="48">
        <f t="shared" si="18"/>
        <v>2.3383831500000003</v>
      </c>
      <c r="O104" s="49">
        <v>0.1</v>
      </c>
      <c r="P104" s="50" t="s">
        <v>26</v>
      </c>
      <c r="Q104" s="45" t="str">
        <f t="shared" si="19"/>
        <v>24 x 0,5 l</v>
      </c>
      <c r="R104" s="45"/>
    </row>
    <row r="105" spans="3:14" ht="15.75">
      <c r="C105" s="42"/>
      <c r="D105" s="104" t="s">
        <v>52</v>
      </c>
      <c r="F105" s="51"/>
      <c r="G105" s="43"/>
      <c r="K105" s="6"/>
      <c r="L105" s="10"/>
      <c r="M105" s="7"/>
      <c r="N105" s="7"/>
    </row>
    <row r="106" spans="1:17" ht="15.75">
      <c r="A106" s="18" t="s">
        <v>21</v>
      </c>
      <c r="B106" s="18" t="s">
        <v>52</v>
      </c>
      <c r="D106" s="3" t="s">
        <v>27</v>
      </c>
      <c r="E106" s="4" t="s">
        <v>119</v>
      </c>
      <c r="F106" s="82">
        <v>4000856063613</v>
      </c>
      <c r="G106" s="4">
        <v>4.8</v>
      </c>
      <c r="H106" s="4">
        <v>180</v>
      </c>
      <c r="I106" s="4" t="s">
        <v>56</v>
      </c>
      <c r="J106" s="4" t="s">
        <v>54</v>
      </c>
      <c r="K106" s="52">
        <v>2.62</v>
      </c>
      <c r="L106" s="10">
        <f>+G106*$L$6</f>
        <v>0.64008</v>
      </c>
      <c r="M106" s="7">
        <f>K106+L106</f>
        <v>3.2600800000000003</v>
      </c>
      <c r="N106" s="7">
        <f>M106*1.22</f>
        <v>3.9772976000000004</v>
      </c>
      <c r="O106" s="21"/>
      <c r="P106" s="22" t="s">
        <v>31</v>
      </c>
      <c r="Q106" s="4" t="str">
        <f>CONCATENATE(P106," x ",J106)</f>
        <v>20 x 1 l</v>
      </c>
    </row>
    <row r="107" spans="1:17" ht="15.75">
      <c r="A107" s="18" t="s">
        <v>21</v>
      </c>
      <c r="B107" s="18" t="s">
        <v>52</v>
      </c>
      <c r="C107" s="11"/>
      <c r="D107" s="3" t="s">
        <v>117</v>
      </c>
      <c r="E107" s="4" t="s">
        <v>118</v>
      </c>
      <c r="G107" s="20">
        <v>5.5</v>
      </c>
      <c r="H107" s="4">
        <v>360</v>
      </c>
      <c r="I107" s="4" t="s">
        <v>56</v>
      </c>
      <c r="J107" s="4" t="s">
        <v>54</v>
      </c>
      <c r="K107" s="52">
        <v>3.49</v>
      </c>
      <c r="L107" s="10">
        <f>+G107*$L$6</f>
        <v>0.733425</v>
      </c>
      <c r="M107" s="7">
        <f>K107+L107</f>
        <v>4.223425000000001</v>
      </c>
      <c r="N107" s="7">
        <f>M107*1.22</f>
        <v>5.152578500000001</v>
      </c>
      <c r="O107" s="21"/>
      <c r="P107" s="22" t="s">
        <v>31</v>
      </c>
      <c r="Q107" s="4" t="str">
        <f>CONCATENATE(P107," x ",J107)</f>
        <v>20 x 1 l</v>
      </c>
    </row>
    <row r="108" spans="1:18" ht="15.75">
      <c r="A108" s="18" t="s">
        <v>21</v>
      </c>
      <c r="B108" s="18" t="s">
        <v>52</v>
      </c>
      <c r="C108" s="86"/>
      <c r="D108" s="70" t="s">
        <v>396</v>
      </c>
      <c r="E108" s="45" t="s">
        <v>119</v>
      </c>
      <c r="F108" s="105">
        <v>5410228153764</v>
      </c>
      <c r="G108" s="71">
        <v>6.6</v>
      </c>
      <c r="H108" s="45">
        <v>360</v>
      </c>
      <c r="I108" s="45" t="s">
        <v>56</v>
      </c>
      <c r="J108" s="45" t="s">
        <v>54</v>
      </c>
      <c r="K108" s="52">
        <v>3.89</v>
      </c>
      <c r="L108" s="47">
        <f>+G108*$L$6</f>
        <v>0.88011</v>
      </c>
      <c r="M108" s="48">
        <f>K108+L108</f>
        <v>4.77011</v>
      </c>
      <c r="N108" s="48">
        <f>M108*1.22</f>
        <v>5.8195342</v>
      </c>
      <c r="O108" s="106"/>
      <c r="P108" s="50" t="s">
        <v>31</v>
      </c>
      <c r="Q108" s="45" t="str">
        <f>CONCATENATE(P108," x ",J108)</f>
        <v>20 x 1 l</v>
      </c>
      <c r="R108" s="45"/>
    </row>
    <row r="109" spans="1:18" ht="15.75">
      <c r="A109" s="18" t="s">
        <v>21</v>
      </c>
      <c r="B109" s="18" t="s">
        <v>52</v>
      </c>
      <c r="C109" s="86"/>
      <c r="D109" s="70" t="s">
        <v>399</v>
      </c>
      <c r="E109" s="45" t="s">
        <v>118</v>
      </c>
      <c r="F109" s="105">
        <v>5410228857174</v>
      </c>
      <c r="G109" s="71">
        <v>4.9</v>
      </c>
      <c r="H109" s="45">
        <v>390</v>
      </c>
      <c r="I109" s="45" t="s">
        <v>56</v>
      </c>
      <c r="J109" s="45" t="s">
        <v>54</v>
      </c>
      <c r="K109" s="52">
        <v>3.89</v>
      </c>
      <c r="L109" s="47">
        <f>+G109*$L$6</f>
        <v>0.6534150000000001</v>
      </c>
      <c r="M109" s="48">
        <f>K109+L109</f>
        <v>4.543415</v>
      </c>
      <c r="N109" s="48">
        <f>M109*1.22</f>
        <v>5.542966300000001</v>
      </c>
      <c r="O109" s="106"/>
      <c r="P109" s="50" t="s">
        <v>31</v>
      </c>
      <c r="Q109" s="45" t="str">
        <f>CONCATENATE(P109," x ",J109)</f>
        <v>20 x 1 l</v>
      </c>
      <c r="R109" s="45"/>
    </row>
    <row r="110" spans="1:18" ht="15.75">
      <c r="A110" s="18" t="s">
        <v>21</v>
      </c>
      <c r="B110" s="18" t="s">
        <v>52</v>
      </c>
      <c r="C110" s="86" t="s">
        <v>385</v>
      </c>
      <c r="D110" s="70" t="s">
        <v>402</v>
      </c>
      <c r="E110" s="45" t="s">
        <v>119</v>
      </c>
      <c r="F110" s="105">
        <v>5410228851578</v>
      </c>
      <c r="G110" s="71">
        <v>5</v>
      </c>
      <c r="H110" s="45">
        <v>270</v>
      </c>
      <c r="I110" s="45" t="s">
        <v>53</v>
      </c>
      <c r="J110" s="45" t="s">
        <v>54</v>
      </c>
      <c r="K110" s="52">
        <v>2.99</v>
      </c>
      <c r="L110" s="47">
        <f>+G110*$L$6</f>
        <v>0.66675</v>
      </c>
      <c r="M110" s="48">
        <f>K110+L110</f>
        <v>3.65675</v>
      </c>
      <c r="N110" s="48">
        <f>M110*1.22</f>
        <v>4.461235</v>
      </c>
      <c r="O110" s="49"/>
      <c r="P110" s="50" t="s">
        <v>45</v>
      </c>
      <c r="Q110" s="45" t="str">
        <f>CONCATENATE(P110," x ",J110)</f>
        <v>30 x 1 l</v>
      </c>
      <c r="R110" s="18"/>
    </row>
    <row r="111" spans="3:18" ht="15.75">
      <c r="C111" s="86"/>
      <c r="D111" s="70"/>
      <c r="E111" s="45"/>
      <c r="F111" s="105"/>
      <c r="G111" s="71"/>
      <c r="H111" s="45"/>
      <c r="I111" s="45"/>
      <c r="J111" s="45"/>
      <c r="K111" s="52"/>
      <c r="L111" s="47"/>
      <c r="M111" s="48"/>
      <c r="N111" s="48"/>
      <c r="O111" s="106"/>
      <c r="P111" s="50"/>
      <c r="Q111" s="45"/>
      <c r="R111" s="45"/>
    </row>
    <row r="112" spans="3:14" ht="15.75">
      <c r="C112" s="23"/>
      <c r="D112" s="24" t="s">
        <v>64</v>
      </c>
      <c r="G112" s="83"/>
      <c r="H112" s="83"/>
      <c r="I112" s="25"/>
      <c r="J112" s="25"/>
      <c r="K112" s="6"/>
      <c r="L112" s="100">
        <v>0.6652</v>
      </c>
      <c r="M112" s="7"/>
      <c r="N112" s="7"/>
    </row>
    <row r="113" spans="4:14" ht="15.75" collapsed="1">
      <c r="D113" s="5" t="s">
        <v>201</v>
      </c>
      <c r="F113" s="46"/>
      <c r="K113" s="6"/>
      <c r="L113" s="10"/>
      <c r="M113" s="26"/>
      <c r="N113" s="26"/>
    </row>
    <row r="114" spans="1:17" ht="15.75" collapsed="1">
      <c r="A114" s="18" t="s">
        <v>64</v>
      </c>
      <c r="B114" s="18" t="s">
        <v>42</v>
      </c>
      <c r="C114" s="15"/>
      <c r="D114" s="3" t="s">
        <v>208</v>
      </c>
      <c r="F114" s="46">
        <v>4740098090267</v>
      </c>
      <c r="G114" s="20">
        <v>0</v>
      </c>
      <c r="H114" s="4">
        <v>360</v>
      </c>
      <c r="I114" s="4" t="s">
        <v>44</v>
      </c>
      <c r="J114" s="4" t="s">
        <v>30</v>
      </c>
      <c r="K114" s="6">
        <v>0.93</v>
      </c>
      <c r="L114" s="10">
        <v>0</v>
      </c>
      <c r="M114" s="7">
        <f>K114+L114</f>
        <v>0.93</v>
      </c>
      <c r="N114" s="7">
        <f>M114*1.22</f>
        <v>1.1346</v>
      </c>
      <c r="O114" s="25">
        <v>0.1</v>
      </c>
      <c r="P114" s="22" t="s">
        <v>26</v>
      </c>
      <c r="Q114" s="4" t="str">
        <f>CONCATENATE(P114," x ",J114)</f>
        <v>24 x 0,5 l</v>
      </c>
    </row>
    <row r="115" spans="1:17" ht="15.75" collapsed="1">
      <c r="A115" s="18" t="s">
        <v>64</v>
      </c>
      <c r="B115" s="18" t="s">
        <v>42</v>
      </c>
      <c r="C115" s="15"/>
      <c r="D115" s="3" t="s">
        <v>392</v>
      </c>
      <c r="F115" s="46">
        <v>4740098002529</v>
      </c>
      <c r="G115" s="20">
        <v>0</v>
      </c>
      <c r="H115" s="4">
        <v>360</v>
      </c>
      <c r="I115" s="4" t="s">
        <v>44</v>
      </c>
      <c r="J115" s="4" t="s">
        <v>30</v>
      </c>
      <c r="K115" s="6">
        <v>0.93</v>
      </c>
      <c r="L115" s="10">
        <v>0</v>
      </c>
      <c r="M115" s="7">
        <f>K115+L115</f>
        <v>0.93</v>
      </c>
      <c r="N115" s="7">
        <f>M115*1.22</f>
        <v>1.1346</v>
      </c>
      <c r="O115" s="25">
        <v>0.1</v>
      </c>
      <c r="P115" s="22" t="s">
        <v>26</v>
      </c>
      <c r="Q115" s="4" t="str">
        <f>CONCATENATE(P115," x ",J115)</f>
        <v>24 x 0,5 l</v>
      </c>
    </row>
    <row r="116" spans="3:14" ht="15.75">
      <c r="C116" s="1"/>
      <c r="D116" s="27" t="s">
        <v>58</v>
      </c>
      <c r="G116" s="83"/>
      <c r="H116" s="83"/>
      <c r="I116" s="25"/>
      <c r="J116" s="25"/>
      <c r="K116" s="6"/>
      <c r="L116" s="55"/>
      <c r="M116" s="7"/>
      <c r="N116" s="7"/>
    </row>
    <row r="117" spans="1:17" ht="15.75">
      <c r="A117" s="18" t="s">
        <v>64</v>
      </c>
      <c r="B117" s="18" t="s">
        <v>23</v>
      </c>
      <c r="C117" s="11"/>
      <c r="D117" s="3" t="s">
        <v>187</v>
      </c>
      <c r="F117" s="46">
        <v>4740098091868</v>
      </c>
      <c r="G117" s="4">
        <v>4.5</v>
      </c>
      <c r="H117" s="4">
        <v>360</v>
      </c>
      <c r="I117" s="4" t="s">
        <v>24</v>
      </c>
      <c r="J117" s="4" t="s">
        <v>25</v>
      </c>
      <c r="K117" s="6">
        <v>0.9</v>
      </c>
      <c r="L117" s="10">
        <f>+$L$182*0.33</f>
        <v>0.21951600000000002</v>
      </c>
      <c r="M117" s="7">
        <f>K117+L117</f>
        <v>1.119516</v>
      </c>
      <c r="N117" s="7">
        <f>M117*1.22</f>
        <v>1.36580952</v>
      </c>
      <c r="O117" s="25">
        <v>0.1</v>
      </c>
      <c r="P117" s="22" t="s">
        <v>26</v>
      </c>
      <c r="Q117" s="4" t="str">
        <f>CONCATENATE(P117," x ",J117)</f>
        <v>24 x 0,33 l</v>
      </c>
    </row>
    <row r="118" spans="1:17" ht="15.75">
      <c r="A118" s="18" t="s">
        <v>64</v>
      </c>
      <c r="B118" s="18" t="s">
        <v>23</v>
      </c>
      <c r="C118" s="11"/>
      <c r="D118" s="3" t="s">
        <v>189</v>
      </c>
      <c r="F118" s="46">
        <v>4740098091875</v>
      </c>
      <c r="G118" s="4">
        <v>4.5</v>
      </c>
      <c r="H118" s="4">
        <v>360</v>
      </c>
      <c r="I118" s="4" t="s">
        <v>24</v>
      </c>
      <c r="J118" s="4" t="s">
        <v>25</v>
      </c>
      <c r="K118" s="6">
        <v>0.9</v>
      </c>
      <c r="L118" s="10">
        <f>+$L$182*0.33</f>
        <v>0.21951600000000002</v>
      </c>
      <c r="M118" s="7">
        <f>K118+L118</f>
        <v>1.119516</v>
      </c>
      <c r="N118" s="7">
        <f>M118*1.22</f>
        <v>1.36580952</v>
      </c>
      <c r="O118" s="25">
        <v>0.1</v>
      </c>
      <c r="P118" s="22" t="s">
        <v>26</v>
      </c>
      <c r="Q118" s="4" t="str">
        <f>CONCATENATE(P118," x ",J118)</f>
        <v>24 x 0,33 l</v>
      </c>
    </row>
    <row r="119" spans="1:17" ht="15.75">
      <c r="A119" s="18" t="s">
        <v>64</v>
      </c>
      <c r="B119" s="18" t="s">
        <v>23</v>
      </c>
      <c r="C119" s="11"/>
      <c r="D119" s="3" t="s">
        <v>188</v>
      </c>
      <c r="F119" s="46">
        <v>4740098091974</v>
      </c>
      <c r="G119" s="4">
        <v>4.5</v>
      </c>
      <c r="H119" s="4">
        <v>360</v>
      </c>
      <c r="I119" s="4" t="s">
        <v>24</v>
      </c>
      <c r="J119" s="4" t="s">
        <v>25</v>
      </c>
      <c r="K119" s="6">
        <v>0.9</v>
      </c>
      <c r="L119" s="10">
        <f>+$L$182*0.33</f>
        <v>0.21951600000000002</v>
      </c>
      <c r="M119" s="7">
        <f>K119+L119</f>
        <v>1.119516</v>
      </c>
      <c r="N119" s="7">
        <f>M119*1.22</f>
        <v>1.36580952</v>
      </c>
      <c r="O119" s="25">
        <v>0.1</v>
      </c>
      <c r="P119" s="22" t="s">
        <v>26</v>
      </c>
      <c r="Q119" s="4" t="str">
        <f>CONCATENATE(P119," x ",J119)</f>
        <v>24 x 0,33 l</v>
      </c>
    </row>
    <row r="120" spans="3:14" ht="15.75">
      <c r="C120" s="1"/>
      <c r="D120" s="5" t="s">
        <v>42</v>
      </c>
      <c r="F120" s="46"/>
      <c r="K120" s="6"/>
      <c r="L120" s="10"/>
      <c r="M120" s="7"/>
      <c r="N120" s="7"/>
    </row>
    <row r="121" spans="1:17" ht="15.75">
      <c r="A121" s="18" t="s">
        <v>64</v>
      </c>
      <c r="B121" s="18" t="s">
        <v>42</v>
      </c>
      <c r="D121" s="3" t="s">
        <v>69</v>
      </c>
      <c r="F121" s="33">
        <v>4740098016908</v>
      </c>
      <c r="G121" s="4">
        <v>4.7</v>
      </c>
      <c r="H121" s="4">
        <v>360</v>
      </c>
      <c r="I121" s="4" t="s">
        <v>44</v>
      </c>
      <c r="J121" s="4" t="s">
        <v>25</v>
      </c>
      <c r="K121" s="6">
        <v>0.68</v>
      </c>
      <c r="L121" s="10">
        <f>+$L$182*0.33</f>
        <v>0.21951600000000002</v>
      </c>
      <c r="M121" s="7">
        <f aca="true" t="shared" si="20" ref="M121:M131">K121+L121</f>
        <v>0.8995160000000001</v>
      </c>
      <c r="N121" s="7">
        <f>M121*1.22</f>
        <v>1.09740952</v>
      </c>
      <c r="O121" s="25">
        <v>0.1</v>
      </c>
      <c r="P121" s="22" t="s">
        <v>26</v>
      </c>
      <c r="Q121" s="4" t="str">
        <f>CONCATENATE(P121," x ",J121)</f>
        <v>24 x 0,33 l</v>
      </c>
    </row>
    <row r="122" spans="1:17" ht="15.75">
      <c r="A122" s="18" t="s">
        <v>64</v>
      </c>
      <c r="B122" s="18" t="s">
        <v>42</v>
      </c>
      <c r="D122" s="3" t="s">
        <v>68</v>
      </c>
      <c r="F122" s="46">
        <v>4740098016915</v>
      </c>
      <c r="G122" s="4">
        <v>4.7</v>
      </c>
      <c r="H122" s="4">
        <v>360</v>
      </c>
      <c r="I122" s="4" t="s">
        <v>426</v>
      </c>
      <c r="K122" s="6">
        <f>K121*24</f>
        <v>16.32</v>
      </c>
      <c r="L122" s="10">
        <f>+$L$182*7.92</f>
        <v>5.268384</v>
      </c>
      <c r="M122" s="7">
        <f t="shared" si="20"/>
        <v>21.588384</v>
      </c>
      <c r="N122" s="7">
        <f aca="true" t="shared" si="21" ref="N122:N131">M122*1.22</f>
        <v>26.337828480000002</v>
      </c>
      <c r="O122" s="25">
        <v>2.4</v>
      </c>
      <c r="P122" s="22" t="s">
        <v>43</v>
      </c>
      <c r="Q122" s="4" t="str">
        <f>CONCATENATE(P122," x ",I122)</f>
        <v>1 x 24 x 0,33 l purk</v>
      </c>
    </row>
    <row r="123" spans="1:17" ht="15.75">
      <c r="A123" s="18" t="s">
        <v>64</v>
      </c>
      <c r="B123" s="18" t="s">
        <v>42</v>
      </c>
      <c r="C123" s="53"/>
      <c r="D123" s="18" t="s">
        <v>362</v>
      </c>
      <c r="E123" s="45"/>
      <c r="F123" s="54">
        <v>4740098001515</v>
      </c>
      <c r="G123" s="45">
        <v>4.5</v>
      </c>
      <c r="H123" s="45">
        <v>360</v>
      </c>
      <c r="I123" s="45" t="s">
        <v>44</v>
      </c>
      <c r="J123" s="45" t="s">
        <v>268</v>
      </c>
      <c r="K123" s="52">
        <v>0.882</v>
      </c>
      <c r="L123" s="47">
        <f>+$L$182*0.355</f>
        <v>0.236146</v>
      </c>
      <c r="M123" s="48">
        <f>K123+L123</f>
        <v>1.118146</v>
      </c>
      <c r="N123" s="7">
        <f t="shared" si="21"/>
        <v>1.36413812</v>
      </c>
      <c r="O123" s="49">
        <v>0.1</v>
      </c>
      <c r="P123" s="50" t="s">
        <v>26</v>
      </c>
      <c r="Q123" s="45" t="str">
        <f>CONCATENATE(P123," x ",J123)</f>
        <v>24 x 0,355 l</v>
      </c>
    </row>
    <row r="124" spans="1:17" ht="15.75">
      <c r="A124" s="18" t="s">
        <v>64</v>
      </c>
      <c r="B124" s="18" t="s">
        <v>42</v>
      </c>
      <c r="C124" s="11"/>
      <c r="D124" s="3" t="s">
        <v>189</v>
      </c>
      <c r="F124" s="33">
        <v>4740098094876</v>
      </c>
      <c r="G124" s="4">
        <v>4.5</v>
      </c>
      <c r="H124" s="4">
        <v>360</v>
      </c>
      <c r="I124" s="4" t="s">
        <v>44</v>
      </c>
      <c r="J124" s="4" t="s">
        <v>268</v>
      </c>
      <c r="K124" s="6">
        <v>0.882</v>
      </c>
      <c r="L124" s="10">
        <f>+$L$182*0.355</f>
        <v>0.236146</v>
      </c>
      <c r="M124" s="7">
        <f t="shared" si="20"/>
        <v>1.118146</v>
      </c>
      <c r="N124" s="7">
        <f t="shared" si="21"/>
        <v>1.36413812</v>
      </c>
      <c r="O124" s="25">
        <v>0.1</v>
      </c>
      <c r="P124" s="22" t="s">
        <v>26</v>
      </c>
      <c r="Q124" s="4" t="str">
        <f aca="true" t="shared" si="22" ref="Q124:Q131">CONCATENATE(P124," x ",J124)</f>
        <v>24 x 0,355 l</v>
      </c>
    </row>
    <row r="125" spans="1:17" ht="15.75">
      <c r="A125" s="18" t="s">
        <v>64</v>
      </c>
      <c r="B125" s="18" t="s">
        <v>42</v>
      </c>
      <c r="C125" s="11"/>
      <c r="D125" s="3" t="s">
        <v>269</v>
      </c>
      <c r="F125" s="33">
        <v>4740098094852</v>
      </c>
      <c r="G125" s="4">
        <v>4.5</v>
      </c>
      <c r="H125" s="4">
        <v>360</v>
      </c>
      <c r="I125" s="4" t="s">
        <v>44</v>
      </c>
      <c r="J125" s="4" t="s">
        <v>268</v>
      </c>
      <c r="K125" s="6">
        <v>0.882</v>
      </c>
      <c r="L125" s="10">
        <f>+$L$182*0.355</f>
        <v>0.236146</v>
      </c>
      <c r="M125" s="7">
        <f t="shared" si="20"/>
        <v>1.118146</v>
      </c>
      <c r="N125" s="7">
        <f t="shared" si="21"/>
        <v>1.36413812</v>
      </c>
      <c r="O125" s="25">
        <v>0.1</v>
      </c>
      <c r="P125" s="22" t="s">
        <v>26</v>
      </c>
      <c r="Q125" s="4" t="str">
        <f t="shared" si="22"/>
        <v>24 x 0,355 l</v>
      </c>
    </row>
    <row r="126" spans="1:17" ht="15.75">
      <c r="A126" s="18" t="s">
        <v>64</v>
      </c>
      <c r="B126" s="18" t="s">
        <v>42</v>
      </c>
      <c r="C126" s="11"/>
      <c r="D126" s="3" t="s">
        <v>198</v>
      </c>
      <c r="F126" s="33">
        <v>4740098094869</v>
      </c>
      <c r="G126" s="4">
        <v>4.5</v>
      </c>
      <c r="H126" s="4">
        <v>360</v>
      </c>
      <c r="I126" s="4" t="s">
        <v>44</v>
      </c>
      <c r="J126" s="4" t="s">
        <v>268</v>
      </c>
      <c r="K126" s="6">
        <v>0.882</v>
      </c>
      <c r="L126" s="10">
        <f>+$L$182*0.355</f>
        <v>0.236146</v>
      </c>
      <c r="M126" s="7">
        <f t="shared" si="20"/>
        <v>1.118146</v>
      </c>
      <c r="N126" s="7">
        <f t="shared" si="21"/>
        <v>1.36413812</v>
      </c>
      <c r="O126" s="25">
        <v>0.1</v>
      </c>
      <c r="P126" s="22" t="s">
        <v>26</v>
      </c>
      <c r="Q126" s="4" t="str">
        <f t="shared" si="22"/>
        <v>24 x 0,355 l</v>
      </c>
    </row>
    <row r="127" spans="1:17" ht="15.75">
      <c r="A127" s="18" t="s">
        <v>64</v>
      </c>
      <c r="B127" s="18" t="s">
        <v>42</v>
      </c>
      <c r="C127" s="11"/>
      <c r="D127" s="3" t="s">
        <v>338</v>
      </c>
      <c r="F127" s="33">
        <v>4740098095576</v>
      </c>
      <c r="G127" s="4">
        <v>4.5</v>
      </c>
      <c r="H127" s="4">
        <v>360</v>
      </c>
      <c r="I127" s="4" t="s">
        <v>44</v>
      </c>
      <c r="J127" s="4" t="s">
        <v>268</v>
      </c>
      <c r="K127" s="6">
        <f>K124*12</f>
        <v>10.584</v>
      </c>
      <c r="L127" s="10">
        <f>+$L$182*4.26</f>
        <v>2.833752</v>
      </c>
      <c r="M127" s="7">
        <v>3</v>
      </c>
      <c r="N127" s="7">
        <f t="shared" si="21"/>
        <v>3.66</v>
      </c>
      <c r="O127" s="25">
        <v>0.1</v>
      </c>
      <c r="P127" s="22" t="s">
        <v>60</v>
      </c>
      <c r="Q127" s="4" t="str">
        <f t="shared" si="22"/>
        <v>12 x 0,355 l</v>
      </c>
    </row>
    <row r="128" spans="1:17" ht="15.75">
      <c r="A128" s="18" t="s">
        <v>64</v>
      </c>
      <c r="B128" s="18" t="s">
        <v>42</v>
      </c>
      <c r="C128" s="11"/>
      <c r="D128" s="3" t="s">
        <v>339</v>
      </c>
      <c r="F128" s="33">
        <v>4740098095569</v>
      </c>
      <c r="G128" s="4">
        <v>4.5</v>
      </c>
      <c r="H128" s="4">
        <v>360</v>
      </c>
      <c r="I128" s="4" t="s">
        <v>44</v>
      </c>
      <c r="J128" s="4" t="s">
        <v>268</v>
      </c>
      <c r="K128" s="6">
        <f>K125*12</f>
        <v>10.584</v>
      </c>
      <c r="L128" s="10">
        <f>+$L$182*4.26</f>
        <v>2.833752</v>
      </c>
      <c r="M128" s="7">
        <f t="shared" si="20"/>
        <v>13.417752</v>
      </c>
      <c r="N128" s="7">
        <f t="shared" si="21"/>
        <v>16.36965744</v>
      </c>
      <c r="O128" s="25">
        <v>0.1</v>
      </c>
      <c r="P128" s="22" t="s">
        <v>60</v>
      </c>
      <c r="Q128" s="4" t="str">
        <f t="shared" si="22"/>
        <v>12 x 0,355 l</v>
      </c>
    </row>
    <row r="129" spans="1:17" ht="15.75">
      <c r="A129" s="18" t="s">
        <v>64</v>
      </c>
      <c r="B129" s="18" t="s">
        <v>42</v>
      </c>
      <c r="C129" s="11"/>
      <c r="D129" s="3" t="s">
        <v>323</v>
      </c>
      <c r="F129" s="33">
        <v>4740098097402</v>
      </c>
      <c r="G129" s="4">
        <v>5.5</v>
      </c>
      <c r="H129" s="4">
        <v>360</v>
      </c>
      <c r="I129" s="4" t="s">
        <v>44</v>
      </c>
      <c r="J129" s="4" t="s">
        <v>30</v>
      </c>
      <c r="K129" s="6">
        <v>1.104</v>
      </c>
      <c r="L129" s="10">
        <f>+$L$182*0.5</f>
        <v>0.3326</v>
      </c>
      <c r="M129" s="7">
        <f t="shared" si="20"/>
        <v>1.4366</v>
      </c>
      <c r="N129" s="7">
        <f t="shared" si="21"/>
        <v>1.752652</v>
      </c>
      <c r="O129" s="25">
        <v>0.1</v>
      </c>
      <c r="P129" s="22" t="s">
        <v>26</v>
      </c>
      <c r="Q129" s="4" t="str">
        <f t="shared" si="22"/>
        <v>24 x 0,5 l</v>
      </c>
    </row>
    <row r="130" spans="1:17" ht="15.75">
      <c r="A130" s="18" t="s">
        <v>64</v>
      </c>
      <c r="B130" s="18" t="s">
        <v>42</v>
      </c>
      <c r="D130" s="3" t="s">
        <v>70</v>
      </c>
      <c r="F130" s="33">
        <v>4740098079125</v>
      </c>
      <c r="G130" s="4">
        <v>4.5</v>
      </c>
      <c r="H130" s="4">
        <v>360</v>
      </c>
      <c r="I130" s="4" t="s">
        <v>44</v>
      </c>
      <c r="J130" s="4" t="s">
        <v>30</v>
      </c>
      <c r="K130" s="6">
        <v>1.104</v>
      </c>
      <c r="L130" s="10">
        <f>+$L$182*0.5</f>
        <v>0.3326</v>
      </c>
      <c r="M130" s="7">
        <f t="shared" si="20"/>
        <v>1.4366</v>
      </c>
      <c r="N130" s="7">
        <f t="shared" si="21"/>
        <v>1.752652</v>
      </c>
      <c r="O130" s="25">
        <v>0.1</v>
      </c>
      <c r="P130" s="22" t="s">
        <v>26</v>
      </c>
      <c r="Q130" s="4" t="str">
        <f t="shared" si="22"/>
        <v>24 x 0,5 l</v>
      </c>
    </row>
    <row r="131" spans="1:17" ht="15.75">
      <c r="A131" s="18" t="s">
        <v>64</v>
      </c>
      <c r="B131" s="18" t="s">
        <v>42</v>
      </c>
      <c r="D131" s="3" t="s">
        <v>67</v>
      </c>
      <c r="F131" s="46">
        <v>4740098080534</v>
      </c>
      <c r="G131" s="4">
        <v>4.5</v>
      </c>
      <c r="H131" s="4">
        <v>360</v>
      </c>
      <c r="I131" s="4" t="s">
        <v>44</v>
      </c>
      <c r="J131" s="4" t="s">
        <v>30</v>
      </c>
      <c r="K131" s="6">
        <v>1.104</v>
      </c>
      <c r="L131" s="10">
        <f>+$L$182*0.5</f>
        <v>0.3326</v>
      </c>
      <c r="M131" s="7">
        <f t="shared" si="20"/>
        <v>1.4366</v>
      </c>
      <c r="N131" s="7">
        <f t="shared" si="21"/>
        <v>1.752652</v>
      </c>
      <c r="O131" s="25">
        <v>0.1</v>
      </c>
      <c r="P131" s="22" t="s">
        <v>26</v>
      </c>
      <c r="Q131" s="4" t="str">
        <f t="shared" si="22"/>
        <v>24 x 0,5 l</v>
      </c>
    </row>
    <row r="132" spans="3:14" ht="15.75">
      <c r="C132" s="1"/>
      <c r="D132" s="5" t="s">
        <v>168</v>
      </c>
      <c r="F132" s="46"/>
      <c r="K132" s="6"/>
      <c r="L132" s="10"/>
      <c r="M132" s="7"/>
      <c r="N132" s="7"/>
    </row>
    <row r="133" spans="1:17" ht="15.75">
      <c r="A133" s="18" t="s">
        <v>64</v>
      </c>
      <c r="B133" s="18" t="s">
        <v>39</v>
      </c>
      <c r="C133" s="15"/>
      <c r="D133" s="3" t="s">
        <v>188</v>
      </c>
      <c r="F133" s="46">
        <v>4740098002536</v>
      </c>
      <c r="G133" s="4">
        <v>4.5</v>
      </c>
      <c r="H133" s="4">
        <v>180</v>
      </c>
      <c r="I133" s="4" t="s">
        <v>39</v>
      </c>
      <c r="J133" s="4" t="s">
        <v>109</v>
      </c>
      <c r="K133" s="6">
        <v>1.629</v>
      </c>
      <c r="L133" s="10">
        <f>$L$182*1</f>
        <v>0.6652</v>
      </c>
      <c r="M133" s="7">
        <f>K133+L133</f>
        <v>2.2942</v>
      </c>
      <c r="N133" s="7">
        <f>M133*1.22</f>
        <v>2.798924</v>
      </c>
      <c r="O133" s="25">
        <v>0.1</v>
      </c>
      <c r="P133" s="22" t="s">
        <v>40</v>
      </c>
      <c r="Q133" s="4" t="str">
        <f>CONCATENATE(P133," x ",J133)</f>
        <v>6 x 1,0 l</v>
      </c>
    </row>
    <row r="134" spans="1:17" ht="15.75">
      <c r="A134" s="18" t="s">
        <v>64</v>
      </c>
      <c r="B134" s="18" t="s">
        <v>39</v>
      </c>
      <c r="C134" s="15"/>
      <c r="D134" s="3" t="s">
        <v>187</v>
      </c>
      <c r="F134" s="46">
        <v>4740098002543</v>
      </c>
      <c r="G134" s="4">
        <v>4.5</v>
      </c>
      <c r="H134" s="4">
        <v>180</v>
      </c>
      <c r="I134" s="4" t="s">
        <v>39</v>
      </c>
      <c r="J134" s="4" t="s">
        <v>109</v>
      </c>
      <c r="K134" s="6">
        <v>1.629</v>
      </c>
      <c r="L134" s="10">
        <f>$L$182*1</f>
        <v>0.6652</v>
      </c>
      <c r="M134" s="7">
        <f>K134+L134</f>
        <v>2.2942</v>
      </c>
      <c r="N134" s="7">
        <f>M134*1.22</f>
        <v>2.798924</v>
      </c>
      <c r="O134" s="25">
        <v>0.1</v>
      </c>
      <c r="P134" s="22" t="s">
        <v>40</v>
      </c>
      <c r="Q134" s="4" t="str">
        <f>CONCATENATE(P134," x ",J134)</f>
        <v>6 x 1,0 l</v>
      </c>
    </row>
    <row r="135" spans="1:17" ht="15.75">
      <c r="A135" s="18" t="s">
        <v>64</v>
      </c>
      <c r="B135" s="18" t="s">
        <v>39</v>
      </c>
      <c r="D135" s="3" t="s">
        <v>65</v>
      </c>
      <c r="F135" s="77">
        <v>4740098080657</v>
      </c>
      <c r="G135" s="4">
        <v>4.5</v>
      </c>
      <c r="H135" s="4">
        <v>180</v>
      </c>
      <c r="I135" s="4" t="s">
        <v>39</v>
      </c>
      <c r="J135" s="4" t="s">
        <v>66</v>
      </c>
      <c r="K135" s="6">
        <v>2.352</v>
      </c>
      <c r="L135" s="10">
        <f>+$L$182*1.5</f>
        <v>0.9978</v>
      </c>
      <c r="M135" s="7">
        <f>K135+L135</f>
        <v>3.3498</v>
      </c>
      <c r="N135" s="7">
        <f>M135*1.22</f>
        <v>4.086756</v>
      </c>
      <c r="O135" s="25">
        <v>0.1</v>
      </c>
      <c r="P135" s="22" t="s">
        <v>40</v>
      </c>
      <c r="Q135" s="4" t="str">
        <f>CONCATENATE(P135," x ",J135)</f>
        <v>6 x 1,5 l</v>
      </c>
    </row>
    <row r="136" spans="1:17" ht="15.75">
      <c r="A136" s="18" t="s">
        <v>64</v>
      </c>
      <c r="B136" s="18" t="s">
        <v>39</v>
      </c>
      <c r="D136" s="3" t="s">
        <v>67</v>
      </c>
      <c r="F136" s="33">
        <v>4740098080664</v>
      </c>
      <c r="G136" s="4">
        <v>4.5</v>
      </c>
      <c r="H136" s="4">
        <v>180</v>
      </c>
      <c r="I136" s="4" t="s">
        <v>39</v>
      </c>
      <c r="J136" s="4" t="s">
        <v>66</v>
      </c>
      <c r="K136" s="6">
        <v>2.352</v>
      </c>
      <c r="L136" s="10">
        <f>+$L$182*1.5</f>
        <v>0.9978</v>
      </c>
      <c r="M136" s="7">
        <f>K136+L136</f>
        <v>3.3498</v>
      </c>
      <c r="N136" s="7">
        <f>M136*1.22</f>
        <v>4.086756</v>
      </c>
      <c r="O136" s="25">
        <v>0.1</v>
      </c>
      <c r="P136" s="22" t="s">
        <v>40</v>
      </c>
      <c r="Q136" s="4" t="str">
        <f>CONCATENATE(P136," x ",J136)</f>
        <v>6 x 1,5 l</v>
      </c>
    </row>
    <row r="137" spans="3:14" ht="15.75">
      <c r="C137" s="1"/>
      <c r="D137" s="5" t="s">
        <v>52</v>
      </c>
      <c r="F137" s="46"/>
      <c r="K137" s="6"/>
      <c r="L137" s="10"/>
      <c r="M137" s="7"/>
      <c r="N137" s="7"/>
    </row>
    <row r="138" spans="1:17" ht="15.75">
      <c r="A138" s="18" t="s">
        <v>64</v>
      </c>
      <c r="B138" s="18" t="s">
        <v>52</v>
      </c>
      <c r="C138" s="15"/>
      <c r="D138" s="3" t="s">
        <v>216</v>
      </c>
      <c r="F138" s="46">
        <v>4740098090397</v>
      </c>
      <c r="G138" s="4">
        <v>4.5</v>
      </c>
      <c r="H138" s="4">
        <v>360</v>
      </c>
      <c r="I138" s="4" t="s">
        <v>53</v>
      </c>
      <c r="J138" s="4" t="s">
        <v>54</v>
      </c>
      <c r="K138" s="6">
        <v>2.46</v>
      </c>
      <c r="L138" s="10">
        <f>$L$182*1</f>
        <v>0.6652</v>
      </c>
      <c r="M138" s="26">
        <f>K138+L138</f>
        <v>3.1252</v>
      </c>
      <c r="N138" s="26">
        <f>M138*1.22</f>
        <v>3.812744</v>
      </c>
      <c r="P138" s="22" t="s">
        <v>45</v>
      </c>
      <c r="Q138" s="4" t="str">
        <f>CONCATENATE(P138," x ",J138)</f>
        <v>30 x 1 l</v>
      </c>
    </row>
    <row r="139" spans="3:14" ht="15.75">
      <c r="C139" s="8"/>
      <c r="D139" s="9"/>
      <c r="F139" s="51"/>
      <c r="G139" s="43"/>
      <c r="K139" s="6"/>
      <c r="L139" s="10"/>
      <c r="M139" s="7"/>
      <c r="N139" s="7"/>
    </row>
    <row r="140" spans="3:14" ht="15.75">
      <c r="C140" s="23"/>
      <c r="D140" s="24" t="s">
        <v>351</v>
      </c>
      <c r="G140" s="83"/>
      <c r="H140" s="83"/>
      <c r="I140" s="25"/>
      <c r="J140" s="25"/>
      <c r="K140" s="6"/>
      <c r="L140" s="100">
        <v>0.6652</v>
      </c>
      <c r="M140" s="7"/>
      <c r="N140" s="7"/>
    </row>
    <row r="141" spans="4:14" ht="15.75" collapsed="1">
      <c r="D141" s="5" t="s">
        <v>239</v>
      </c>
      <c r="F141" s="46"/>
      <c r="K141" s="6"/>
      <c r="L141" s="10"/>
      <c r="M141" s="26"/>
      <c r="N141" s="26"/>
    </row>
    <row r="142" spans="1:17" ht="15.75" collapsed="1">
      <c r="A142" s="18" t="s">
        <v>240</v>
      </c>
      <c r="B142" s="18" t="s">
        <v>23</v>
      </c>
      <c r="C142" s="11"/>
      <c r="D142" s="3" t="s">
        <v>276</v>
      </c>
      <c r="F142" s="46">
        <v>4740098097150</v>
      </c>
      <c r="G142" s="20">
        <v>0</v>
      </c>
      <c r="H142" s="4">
        <v>420</v>
      </c>
      <c r="I142" s="4" t="s">
        <v>24</v>
      </c>
      <c r="J142" s="4" t="s">
        <v>25</v>
      </c>
      <c r="K142" s="6">
        <v>0.79</v>
      </c>
      <c r="L142" s="10">
        <v>0</v>
      </c>
      <c r="M142" s="7">
        <f>K142+L142</f>
        <v>0.79</v>
      </c>
      <c r="N142" s="7">
        <f>M142*1.22</f>
        <v>0.9638</v>
      </c>
      <c r="O142" s="25">
        <v>0.1</v>
      </c>
      <c r="P142" s="22" t="s">
        <v>26</v>
      </c>
      <c r="Q142" s="4" t="str">
        <f>CONCATENATE(P142," x ",J142)</f>
        <v>24 x 0,33 l</v>
      </c>
    </row>
    <row r="143" spans="1:17" ht="15.75">
      <c r="A143" s="18" t="s">
        <v>240</v>
      </c>
      <c r="B143" s="18" t="s">
        <v>23</v>
      </c>
      <c r="C143" s="11"/>
      <c r="D143" s="3" t="s">
        <v>277</v>
      </c>
      <c r="F143" s="46">
        <v>4740098095033</v>
      </c>
      <c r="G143" s="20">
        <v>0</v>
      </c>
      <c r="H143" s="4">
        <v>420</v>
      </c>
      <c r="I143" s="4" t="s">
        <v>24</v>
      </c>
      <c r="J143" s="4" t="s">
        <v>25</v>
      </c>
      <c r="K143" s="6">
        <v>0.79</v>
      </c>
      <c r="L143" s="10">
        <v>0</v>
      </c>
      <c r="M143" s="7">
        <f>K143+L143</f>
        <v>0.79</v>
      </c>
      <c r="N143" s="7">
        <f>M143*1.22</f>
        <v>0.9638</v>
      </c>
      <c r="O143" s="25">
        <v>0.1</v>
      </c>
      <c r="P143" s="22" t="s">
        <v>26</v>
      </c>
      <c r="Q143" s="4" t="str">
        <f>CONCATENATE(P143," x ",J143)</f>
        <v>24 x 0,33 l</v>
      </c>
    </row>
    <row r="144" spans="1:17" ht="15.75" collapsed="1">
      <c r="A144" s="18" t="s">
        <v>240</v>
      </c>
      <c r="B144" s="18" t="s">
        <v>23</v>
      </c>
      <c r="C144" s="11"/>
      <c r="D144" s="18" t="s">
        <v>331</v>
      </c>
      <c r="E144" s="45"/>
      <c r="F144" s="46">
        <v>4740098098287</v>
      </c>
      <c r="G144" s="45">
        <v>0</v>
      </c>
      <c r="H144" s="45">
        <v>360</v>
      </c>
      <c r="I144" s="45" t="s">
        <v>24</v>
      </c>
      <c r="J144" s="45" t="s">
        <v>25</v>
      </c>
      <c r="K144" s="52">
        <v>0.79</v>
      </c>
      <c r="L144" s="47">
        <v>0</v>
      </c>
      <c r="M144" s="48">
        <f>K144+L144</f>
        <v>0.79</v>
      </c>
      <c r="N144" s="7">
        <f>M144*1.22</f>
        <v>0.9638</v>
      </c>
      <c r="O144" s="49">
        <v>0.1</v>
      </c>
      <c r="P144" s="50" t="s">
        <v>26</v>
      </c>
      <c r="Q144" s="45" t="str">
        <f>CONCATENATE(P144," x ",J144)</f>
        <v>24 x 0,33 l</v>
      </c>
    </row>
    <row r="145" spans="1:17" ht="15.75">
      <c r="A145" s="18" t="s">
        <v>240</v>
      </c>
      <c r="B145" s="18" t="s">
        <v>42</v>
      </c>
      <c r="C145" s="11" t="s">
        <v>385</v>
      </c>
      <c r="D145" s="3" t="s">
        <v>411</v>
      </c>
      <c r="F145" s="46">
        <v>4740098002475</v>
      </c>
      <c r="G145" s="20">
        <v>0</v>
      </c>
      <c r="H145" s="4">
        <v>360</v>
      </c>
      <c r="I145" s="4" t="s">
        <v>44</v>
      </c>
      <c r="J145" s="4" t="s">
        <v>25</v>
      </c>
      <c r="K145" s="6">
        <v>0.77</v>
      </c>
      <c r="L145" s="10">
        <v>0</v>
      </c>
      <c r="M145" s="7">
        <f>K145+L145</f>
        <v>0.77</v>
      </c>
      <c r="N145" s="7">
        <f>M145*1.22</f>
        <v>0.9394</v>
      </c>
      <c r="O145" s="25">
        <v>0.1</v>
      </c>
      <c r="P145" s="22" t="s">
        <v>26</v>
      </c>
      <c r="Q145" s="4" t="str">
        <f>CONCATENATE(P145," x ",J145)</f>
        <v>24 x 0,33 l</v>
      </c>
    </row>
    <row r="146" spans="1:17" ht="15.75">
      <c r="A146" s="18" t="s">
        <v>240</v>
      </c>
      <c r="B146" s="18" t="s">
        <v>42</v>
      </c>
      <c r="C146" s="11"/>
      <c r="D146" s="3" t="s">
        <v>241</v>
      </c>
      <c r="F146" s="46">
        <v>4740098092384</v>
      </c>
      <c r="G146" s="20">
        <v>0</v>
      </c>
      <c r="H146" s="4">
        <v>360</v>
      </c>
      <c r="I146" s="4" t="s">
        <v>44</v>
      </c>
      <c r="J146" s="4" t="s">
        <v>30</v>
      </c>
      <c r="K146" s="6">
        <v>0.93</v>
      </c>
      <c r="L146" s="10">
        <v>0</v>
      </c>
      <c r="M146" s="7">
        <f>K146+L146</f>
        <v>0.93</v>
      </c>
      <c r="N146" s="7">
        <f>M146*1.22</f>
        <v>1.1346</v>
      </c>
      <c r="O146" s="25">
        <v>0.1</v>
      </c>
      <c r="P146" s="22" t="s">
        <v>26</v>
      </c>
      <c r="Q146" s="4" t="str">
        <f>CONCATENATE(P146," x ",J146)</f>
        <v>24 x 0,5 l</v>
      </c>
    </row>
    <row r="147" spans="3:14" ht="15.75">
      <c r="C147" s="1"/>
      <c r="D147" s="27" t="s">
        <v>58</v>
      </c>
      <c r="F147" s="38"/>
      <c r="G147" s="1"/>
      <c r="K147" s="29"/>
      <c r="L147" s="101">
        <v>0.1975</v>
      </c>
      <c r="N147" s="7"/>
    </row>
    <row r="148" spans="1:17" ht="15.75">
      <c r="A148" s="18" t="s">
        <v>57</v>
      </c>
      <c r="B148" s="18" t="s">
        <v>24</v>
      </c>
      <c r="D148" s="3" t="s">
        <v>152</v>
      </c>
      <c r="F148" s="33">
        <v>4740098078180</v>
      </c>
      <c r="G148" s="4">
        <v>4.7</v>
      </c>
      <c r="H148" s="4">
        <v>720</v>
      </c>
      <c r="I148" s="4" t="s">
        <v>24</v>
      </c>
      <c r="J148" s="4" t="s">
        <v>25</v>
      </c>
      <c r="K148" s="6">
        <v>0.9</v>
      </c>
      <c r="L148" s="10">
        <f>+$L$182*0.33</f>
        <v>0.21951600000000002</v>
      </c>
      <c r="M148" s="7">
        <f>K148+L148</f>
        <v>1.119516</v>
      </c>
      <c r="N148" s="7">
        <f>M148*1.22</f>
        <v>1.36580952</v>
      </c>
      <c r="O148" s="25">
        <v>0.1</v>
      </c>
      <c r="P148" s="22" t="s">
        <v>26</v>
      </c>
      <c r="Q148" s="4" t="str">
        <f>CONCATENATE(P148," x ",J148)</f>
        <v>24 x 0,33 l</v>
      </c>
    </row>
    <row r="149" spans="1:17" ht="15.75">
      <c r="A149" s="18" t="s">
        <v>57</v>
      </c>
      <c r="B149" s="18" t="s">
        <v>24</v>
      </c>
      <c r="D149" s="3" t="s">
        <v>154</v>
      </c>
      <c r="F149" s="33">
        <v>4740098078203</v>
      </c>
      <c r="G149" s="4">
        <v>4.7</v>
      </c>
      <c r="H149" s="4">
        <v>720</v>
      </c>
      <c r="I149" s="4" t="s">
        <v>24</v>
      </c>
      <c r="J149" s="4" t="s">
        <v>25</v>
      </c>
      <c r="K149" s="6">
        <v>0.9</v>
      </c>
      <c r="L149" s="10">
        <f>+$L$182*0.33</f>
        <v>0.21951600000000002</v>
      </c>
      <c r="M149" s="7">
        <f>K149+L149</f>
        <v>1.119516</v>
      </c>
      <c r="N149" s="7">
        <f>M149*1.22</f>
        <v>1.36580952</v>
      </c>
      <c r="O149" s="25">
        <v>0.1</v>
      </c>
      <c r="P149" s="22" t="s">
        <v>26</v>
      </c>
      <c r="Q149" s="4" t="str">
        <f>CONCATENATE(P149," x ",J149)</f>
        <v>24 x 0,33 l</v>
      </c>
    </row>
    <row r="150" spans="1:17" ht="15.75">
      <c r="A150" s="18" t="s">
        <v>57</v>
      </c>
      <c r="B150" s="18" t="s">
        <v>24</v>
      </c>
      <c r="D150" s="3" t="s">
        <v>153</v>
      </c>
      <c r="F150" s="33">
        <v>4740098079682</v>
      </c>
      <c r="G150" s="4">
        <v>4.7</v>
      </c>
      <c r="H150" s="4">
        <v>540</v>
      </c>
      <c r="I150" s="4" t="s">
        <v>24</v>
      </c>
      <c r="J150" s="4" t="s">
        <v>25</v>
      </c>
      <c r="K150" s="6">
        <v>0.9</v>
      </c>
      <c r="L150" s="10">
        <f>+$L$182*0.33</f>
        <v>0.21951600000000002</v>
      </c>
      <c r="M150" s="7">
        <f>K150+L150</f>
        <v>1.119516</v>
      </c>
      <c r="N150" s="7">
        <f>M150*1.22</f>
        <v>1.36580952</v>
      </c>
      <c r="O150" s="25">
        <v>0.1</v>
      </c>
      <c r="P150" s="22" t="s">
        <v>26</v>
      </c>
      <c r="Q150" s="4" t="str">
        <f>CONCATENATE(P150," x ",J150)</f>
        <v>24 x 0,33 l</v>
      </c>
    </row>
    <row r="151" spans="1:17" ht="15.75">
      <c r="A151" s="18" t="s">
        <v>57</v>
      </c>
      <c r="B151" s="18" t="s">
        <v>24</v>
      </c>
      <c r="C151" s="15"/>
      <c r="D151" s="3" t="s">
        <v>368</v>
      </c>
      <c r="F151" s="33">
        <v>4740098001508</v>
      </c>
      <c r="G151" s="4">
        <v>4.7</v>
      </c>
      <c r="H151" s="4">
        <v>540</v>
      </c>
      <c r="I151" s="4" t="s">
        <v>24</v>
      </c>
      <c r="J151" s="4" t="s">
        <v>25</v>
      </c>
      <c r="K151" s="6">
        <v>0.9</v>
      </c>
      <c r="L151" s="10">
        <f>+$L$182*0.33</f>
        <v>0.21951600000000002</v>
      </c>
      <c r="M151" s="7">
        <f>K151+L151</f>
        <v>1.119516</v>
      </c>
      <c r="N151" s="7">
        <f>M151*1.22</f>
        <v>1.36580952</v>
      </c>
      <c r="O151" s="25">
        <v>0.1</v>
      </c>
      <c r="P151" s="22" t="s">
        <v>26</v>
      </c>
      <c r="Q151" s="4" t="str">
        <f>CONCATENATE(P151," x ",J151)</f>
        <v>24 x 0,33 l</v>
      </c>
    </row>
    <row r="152" spans="3:14" ht="15.75">
      <c r="C152" s="1"/>
      <c r="D152" s="5" t="s">
        <v>42</v>
      </c>
      <c r="F152" s="46"/>
      <c r="K152" s="6"/>
      <c r="L152" s="10"/>
      <c r="M152" s="7"/>
      <c r="N152" s="7"/>
    </row>
    <row r="153" spans="1:17" ht="15.75">
      <c r="A153" s="18" t="s">
        <v>57</v>
      </c>
      <c r="B153" s="18" t="s">
        <v>42</v>
      </c>
      <c r="D153" s="3" t="s">
        <v>63</v>
      </c>
      <c r="F153" s="33">
        <v>4740098079057</v>
      </c>
      <c r="G153" s="4">
        <v>5.5</v>
      </c>
      <c r="H153" s="4">
        <v>360</v>
      </c>
      <c r="I153" s="4" t="s">
        <v>44</v>
      </c>
      <c r="J153" s="4" t="s">
        <v>25</v>
      </c>
      <c r="K153" s="6">
        <v>0.68</v>
      </c>
      <c r="L153" s="10">
        <f>+$L$182*0.33</f>
        <v>0.21951600000000002</v>
      </c>
      <c r="M153" s="7">
        <f>K153+L153</f>
        <v>0.8995160000000001</v>
      </c>
      <c r="N153" s="7">
        <f>M153*1.22</f>
        <v>1.09740952</v>
      </c>
      <c r="O153" s="25">
        <v>0.1</v>
      </c>
      <c r="P153" s="22" t="s">
        <v>26</v>
      </c>
      <c r="Q153" s="4" t="str">
        <f>CONCATENATE(P153," x ",J153)</f>
        <v>24 x 0,33 l</v>
      </c>
    </row>
    <row r="154" spans="1:17" ht="15.75">
      <c r="A154" s="18" t="s">
        <v>57</v>
      </c>
      <c r="B154" s="18" t="s">
        <v>42</v>
      </c>
      <c r="D154" s="3" t="s">
        <v>62</v>
      </c>
      <c r="F154" s="33">
        <v>4740098079064</v>
      </c>
      <c r="G154" s="4">
        <v>5.5</v>
      </c>
      <c r="H154" s="4">
        <v>360</v>
      </c>
      <c r="I154" s="4" t="s">
        <v>426</v>
      </c>
      <c r="K154" s="6">
        <f>K153*24</f>
        <v>16.32</v>
      </c>
      <c r="L154" s="10">
        <f>+$L$182*7.92</f>
        <v>5.268384</v>
      </c>
      <c r="M154" s="7">
        <f>K154+L154</f>
        <v>21.588384</v>
      </c>
      <c r="N154" s="7">
        <f aca="true" t="shared" si="23" ref="N154:N177">M154*1.22</f>
        <v>26.337828480000002</v>
      </c>
      <c r="O154" s="25">
        <v>2.4</v>
      </c>
      <c r="P154" s="22" t="s">
        <v>43</v>
      </c>
      <c r="Q154" s="4" t="str">
        <f>CONCATENATE(P154," x ",I154)</f>
        <v>1 x 24 x 0,33 l purk</v>
      </c>
    </row>
    <row r="155" spans="1:17" ht="15.75">
      <c r="A155" s="18" t="s">
        <v>57</v>
      </c>
      <c r="B155" s="18" t="s">
        <v>42</v>
      </c>
      <c r="C155" s="11" t="s">
        <v>385</v>
      </c>
      <c r="D155" s="3" t="s">
        <v>415</v>
      </c>
      <c r="F155" s="33">
        <v>4740098002437</v>
      </c>
      <c r="G155" s="4">
        <v>5.5</v>
      </c>
      <c r="H155" s="4">
        <v>360</v>
      </c>
      <c r="I155" s="4" t="s">
        <v>44</v>
      </c>
      <c r="J155" s="4" t="s">
        <v>25</v>
      </c>
      <c r="K155" s="6">
        <v>0.75</v>
      </c>
      <c r="L155" s="10">
        <f>+G155*$L$147*0.33</f>
        <v>0.3584625000000001</v>
      </c>
      <c r="M155" s="7">
        <f aca="true" t="shared" si="24" ref="M155:M161">K155+L155</f>
        <v>1.1084625000000001</v>
      </c>
      <c r="N155" s="7">
        <f t="shared" si="23"/>
        <v>1.3523242500000001</v>
      </c>
      <c r="O155" s="25">
        <v>0.1</v>
      </c>
      <c r="P155" s="22" t="s">
        <v>26</v>
      </c>
      <c r="Q155" s="4" t="str">
        <f aca="true" t="shared" si="25" ref="Q155:Q161">CONCATENATE(P155," x ",J155)</f>
        <v>24 x 0,33 l</v>
      </c>
    </row>
    <row r="156" spans="1:17" ht="15.75">
      <c r="A156" s="18" t="s">
        <v>57</v>
      </c>
      <c r="B156" s="18" t="s">
        <v>42</v>
      </c>
      <c r="C156" s="11" t="s">
        <v>385</v>
      </c>
      <c r="D156" s="3" t="s">
        <v>413</v>
      </c>
      <c r="F156" s="33">
        <v>4740098002680</v>
      </c>
      <c r="G156" s="4">
        <v>5.5</v>
      </c>
      <c r="H156" s="4">
        <v>360</v>
      </c>
      <c r="I156" s="16" t="s">
        <v>425</v>
      </c>
      <c r="K156" s="6">
        <v>4.5</v>
      </c>
      <c r="L156" s="10">
        <f>+G156*$L$147*1.98</f>
        <v>2.1507750000000003</v>
      </c>
      <c r="M156" s="7">
        <f t="shared" si="24"/>
        <v>6.650775</v>
      </c>
      <c r="N156" s="7">
        <f t="shared" si="23"/>
        <v>8.1139455</v>
      </c>
      <c r="O156" s="25">
        <v>0.6</v>
      </c>
      <c r="P156" s="22" t="s">
        <v>48</v>
      </c>
      <c r="Q156" s="4" t="str">
        <f>CONCATENATE(P156," x ",REPLACE(I156,LEN(I156)-3,4,""))</f>
        <v>4 x 6 x 0,33 l </v>
      </c>
    </row>
    <row r="157" spans="1:17" ht="15.75">
      <c r="A157" s="18" t="s">
        <v>57</v>
      </c>
      <c r="B157" s="18" t="s">
        <v>42</v>
      </c>
      <c r="C157" s="11" t="s">
        <v>385</v>
      </c>
      <c r="D157" s="3" t="s">
        <v>414</v>
      </c>
      <c r="F157" s="33">
        <v>4740098002673</v>
      </c>
      <c r="G157" s="4">
        <v>5.5</v>
      </c>
      <c r="H157" s="4">
        <v>360</v>
      </c>
      <c r="I157" s="4" t="s">
        <v>426</v>
      </c>
      <c r="K157" s="6">
        <v>18</v>
      </c>
      <c r="L157" s="10">
        <f>+G157*$L$147*7.92</f>
        <v>8.603100000000001</v>
      </c>
      <c r="M157" s="7">
        <f t="shared" si="24"/>
        <v>26.6031</v>
      </c>
      <c r="N157" s="7">
        <f t="shared" si="23"/>
        <v>32.455782</v>
      </c>
      <c r="O157" s="25">
        <v>2.4</v>
      </c>
      <c r="P157" s="22" t="s">
        <v>43</v>
      </c>
      <c r="Q157" s="4" t="str">
        <f>CONCATENATE(P157," x ",I157)</f>
        <v>1 x 24 x 0,33 l purk</v>
      </c>
    </row>
    <row r="158" spans="1:17" ht="15.75">
      <c r="A158" s="18" t="s">
        <v>57</v>
      </c>
      <c r="B158" s="18" t="s">
        <v>42</v>
      </c>
      <c r="C158" s="11" t="s">
        <v>385</v>
      </c>
      <c r="D158" s="3" t="s">
        <v>416</v>
      </c>
      <c r="F158" s="33">
        <v>4740098002444</v>
      </c>
      <c r="G158" s="4">
        <v>5.5</v>
      </c>
      <c r="H158" s="4">
        <v>360</v>
      </c>
      <c r="I158" s="4" t="s">
        <v>44</v>
      </c>
      <c r="J158" s="4" t="s">
        <v>25</v>
      </c>
      <c r="K158" s="6">
        <v>0.75</v>
      </c>
      <c r="L158" s="10">
        <f>+G158*$L$147*0.33</f>
        <v>0.3584625000000001</v>
      </c>
      <c r="M158" s="7">
        <f t="shared" si="24"/>
        <v>1.1084625000000001</v>
      </c>
      <c r="N158" s="7">
        <f t="shared" si="23"/>
        <v>1.3523242500000001</v>
      </c>
      <c r="O158" s="25">
        <v>0.1</v>
      </c>
      <c r="P158" s="22" t="s">
        <v>26</v>
      </c>
      <c r="Q158" s="4" t="str">
        <f t="shared" si="25"/>
        <v>24 x 0,33 l</v>
      </c>
    </row>
    <row r="159" spans="1:17" ht="15.75">
      <c r="A159" s="18" t="s">
        <v>57</v>
      </c>
      <c r="B159" s="18" t="s">
        <v>42</v>
      </c>
      <c r="C159" s="11" t="s">
        <v>385</v>
      </c>
      <c r="D159" s="3" t="s">
        <v>417</v>
      </c>
      <c r="F159" s="33">
        <v>4740098002642</v>
      </c>
      <c r="G159" s="4">
        <v>5.5</v>
      </c>
      <c r="H159" s="4">
        <v>360</v>
      </c>
      <c r="I159" s="4" t="s">
        <v>426</v>
      </c>
      <c r="K159" s="6">
        <v>18</v>
      </c>
      <c r="L159" s="10">
        <f>+G159*$L$147*7.92</f>
        <v>8.603100000000001</v>
      </c>
      <c r="M159" s="7">
        <f t="shared" si="24"/>
        <v>26.6031</v>
      </c>
      <c r="N159" s="7">
        <f t="shared" si="23"/>
        <v>32.455782</v>
      </c>
      <c r="O159" s="25">
        <v>2.4</v>
      </c>
      <c r="P159" s="22" t="s">
        <v>43</v>
      </c>
      <c r="Q159" s="4" t="str">
        <f>CONCATENATE(P159," x ",I159)</f>
        <v>1 x 24 x 0,33 l purk</v>
      </c>
    </row>
    <row r="160" spans="1:17" ht="15.75">
      <c r="A160" s="18" t="s">
        <v>57</v>
      </c>
      <c r="B160" s="18" t="s">
        <v>42</v>
      </c>
      <c r="C160" s="11" t="s">
        <v>385</v>
      </c>
      <c r="D160" s="3" t="s">
        <v>418</v>
      </c>
      <c r="F160" s="33">
        <v>4740098002451</v>
      </c>
      <c r="G160" s="4">
        <v>5.5</v>
      </c>
      <c r="H160" s="4">
        <v>360</v>
      </c>
      <c r="I160" s="4" t="s">
        <v>44</v>
      </c>
      <c r="J160" s="4" t="s">
        <v>25</v>
      </c>
      <c r="K160" s="6">
        <v>0.75</v>
      </c>
      <c r="L160" s="10">
        <f>+G160*$L$147*0.33</f>
        <v>0.3584625000000001</v>
      </c>
      <c r="M160" s="7">
        <f t="shared" si="24"/>
        <v>1.1084625000000001</v>
      </c>
      <c r="N160" s="7">
        <f t="shared" si="23"/>
        <v>1.3523242500000001</v>
      </c>
      <c r="O160" s="25">
        <v>0.1</v>
      </c>
      <c r="P160" s="22" t="s">
        <v>26</v>
      </c>
      <c r="Q160" s="4" t="str">
        <f t="shared" si="25"/>
        <v>24 x 0,33 l</v>
      </c>
    </row>
    <row r="161" spans="1:17" ht="15.75">
      <c r="A161" s="18" t="s">
        <v>57</v>
      </c>
      <c r="B161" s="18" t="s">
        <v>42</v>
      </c>
      <c r="C161" s="11" t="s">
        <v>385</v>
      </c>
      <c r="D161" s="3" t="s">
        <v>419</v>
      </c>
      <c r="F161" s="33">
        <v>4740098002468</v>
      </c>
      <c r="G161" s="4">
        <v>7.5</v>
      </c>
      <c r="H161" s="4">
        <v>360</v>
      </c>
      <c r="I161" s="4" t="s">
        <v>44</v>
      </c>
      <c r="J161" s="4" t="s">
        <v>25</v>
      </c>
      <c r="K161" s="6">
        <v>0.75</v>
      </c>
      <c r="L161" s="10">
        <f>+G161*$L$147*0.33</f>
        <v>0.4888125000000001</v>
      </c>
      <c r="M161" s="7">
        <f t="shared" si="24"/>
        <v>1.2388125</v>
      </c>
      <c r="N161" s="7">
        <f t="shared" si="23"/>
        <v>1.5113512500000001</v>
      </c>
      <c r="O161" s="25">
        <v>0.1</v>
      </c>
      <c r="P161" s="22" t="s">
        <v>26</v>
      </c>
      <c r="Q161" s="4" t="str">
        <f t="shared" si="25"/>
        <v>24 x 0,33 l</v>
      </c>
    </row>
    <row r="162" spans="1:17" ht="15.75" collapsed="1">
      <c r="A162" s="18" t="s">
        <v>57</v>
      </c>
      <c r="B162" s="18" t="s">
        <v>42</v>
      </c>
      <c r="C162" s="15"/>
      <c r="D162" s="3" t="s">
        <v>281</v>
      </c>
      <c r="F162" s="33">
        <v>4740098095538</v>
      </c>
      <c r="G162" s="4">
        <v>7.5</v>
      </c>
      <c r="H162" s="4">
        <v>360</v>
      </c>
      <c r="I162" s="4" t="s">
        <v>44</v>
      </c>
      <c r="J162" s="4" t="s">
        <v>25</v>
      </c>
      <c r="K162" s="6">
        <v>0.68</v>
      </c>
      <c r="L162" s="10">
        <f>G162*L189*0.33</f>
        <v>0.4888125000000001</v>
      </c>
      <c r="M162" s="7">
        <f>K162+L162</f>
        <v>1.1688125</v>
      </c>
      <c r="N162" s="7">
        <f t="shared" si="23"/>
        <v>1.42595125</v>
      </c>
      <c r="P162" s="22" t="s">
        <v>26</v>
      </c>
      <c r="Q162" s="4" t="str">
        <f>CONCATENATE(P162," x ",J162)</f>
        <v>24 x 0,33 l</v>
      </c>
    </row>
    <row r="163" spans="1:17" ht="15.75">
      <c r="A163" s="18" t="s">
        <v>57</v>
      </c>
      <c r="B163" s="18" t="s">
        <v>42</v>
      </c>
      <c r="C163" s="15"/>
      <c r="D163" s="3" t="s">
        <v>282</v>
      </c>
      <c r="F163" s="33">
        <v>4740098095545</v>
      </c>
      <c r="G163" s="4">
        <v>7.5</v>
      </c>
      <c r="H163" s="4">
        <v>360</v>
      </c>
      <c r="I163" s="4" t="s">
        <v>426</v>
      </c>
      <c r="K163" s="6">
        <f>K162*24</f>
        <v>16.32</v>
      </c>
      <c r="L163" s="10">
        <f>G163*L189*7.92</f>
        <v>11.7315</v>
      </c>
      <c r="M163" s="7">
        <f>K163+L163</f>
        <v>28.0515</v>
      </c>
      <c r="N163" s="7">
        <f t="shared" si="23"/>
        <v>34.22283</v>
      </c>
      <c r="P163" s="22" t="s">
        <v>43</v>
      </c>
      <c r="Q163" s="4" t="str">
        <f>CONCATENATE(P163," x ",I163)</f>
        <v>1 x 24 x 0,33 l purk</v>
      </c>
    </row>
    <row r="164" spans="1:17" ht="15.75">
      <c r="A164" s="18" t="s">
        <v>57</v>
      </c>
      <c r="B164" s="18" t="s">
        <v>42</v>
      </c>
      <c r="C164" s="11"/>
      <c r="D164" s="92" t="s">
        <v>336</v>
      </c>
      <c r="F164" s="33">
        <v>4740098098621</v>
      </c>
      <c r="G164" s="43">
        <v>5</v>
      </c>
      <c r="H164" s="4">
        <v>360</v>
      </c>
      <c r="I164" s="4" t="s">
        <v>44</v>
      </c>
      <c r="J164" s="4" t="s">
        <v>268</v>
      </c>
      <c r="K164" s="6">
        <v>0.95</v>
      </c>
      <c r="L164" s="10">
        <f>+$L$182*0.355</f>
        <v>0.236146</v>
      </c>
      <c r="M164" s="7">
        <f>K164+L164</f>
        <v>1.186146</v>
      </c>
      <c r="N164" s="7">
        <f t="shared" si="23"/>
        <v>1.44709812</v>
      </c>
      <c r="O164" s="25">
        <v>0.1</v>
      </c>
      <c r="P164" s="22" t="s">
        <v>26</v>
      </c>
      <c r="Q164" s="4" t="str">
        <f>CONCATENATE(P164," x ",J164)</f>
        <v>24 x 0,355 l</v>
      </c>
    </row>
    <row r="165" spans="1:17" ht="15.75">
      <c r="A165" s="18" t="s">
        <v>57</v>
      </c>
      <c r="B165" s="18" t="s">
        <v>42</v>
      </c>
      <c r="C165" s="11"/>
      <c r="D165" s="92" t="s">
        <v>337</v>
      </c>
      <c r="F165" s="33">
        <v>4740098098645</v>
      </c>
      <c r="G165" s="43">
        <v>5</v>
      </c>
      <c r="H165" s="4">
        <v>360</v>
      </c>
      <c r="I165" s="4" t="s">
        <v>44</v>
      </c>
      <c r="J165" s="4" t="s">
        <v>268</v>
      </c>
      <c r="K165" s="6">
        <v>0.95</v>
      </c>
      <c r="L165" s="10">
        <f>+$L$182*0.355</f>
        <v>0.236146</v>
      </c>
      <c r="M165" s="7">
        <f aca="true" t="shared" si="26" ref="M165:M172">K165+L165</f>
        <v>1.186146</v>
      </c>
      <c r="N165" s="7">
        <f t="shared" si="23"/>
        <v>1.44709812</v>
      </c>
      <c r="O165" s="25">
        <v>0.1</v>
      </c>
      <c r="P165" s="22" t="s">
        <v>26</v>
      </c>
      <c r="Q165" s="4" t="str">
        <f>CONCATENATE(P165," x ",J165)</f>
        <v>24 x 0,355 l</v>
      </c>
    </row>
    <row r="166" spans="1:17" ht="15.75">
      <c r="A166" s="18" t="s">
        <v>57</v>
      </c>
      <c r="B166" s="18" t="s">
        <v>42</v>
      </c>
      <c r="C166" s="15"/>
      <c r="D166" s="3" t="s">
        <v>182</v>
      </c>
      <c r="F166" s="33">
        <v>4740098090366</v>
      </c>
      <c r="G166" s="43">
        <v>5</v>
      </c>
      <c r="H166" s="4">
        <v>360</v>
      </c>
      <c r="I166" s="4" t="s">
        <v>44</v>
      </c>
      <c r="J166" s="4" t="s">
        <v>30</v>
      </c>
      <c r="K166" s="6">
        <v>1.054</v>
      </c>
      <c r="L166" s="10">
        <f>G166*L189*0.5</f>
        <v>0.49375</v>
      </c>
      <c r="M166" s="7">
        <f t="shared" si="26"/>
        <v>1.5477500000000002</v>
      </c>
      <c r="N166" s="7">
        <f t="shared" si="23"/>
        <v>1.8882550000000002</v>
      </c>
      <c r="O166" s="25">
        <v>0.1</v>
      </c>
      <c r="P166" s="22" t="s">
        <v>26</v>
      </c>
      <c r="Q166" s="4" t="s">
        <v>159</v>
      </c>
    </row>
    <row r="167" spans="1:17" ht="15.75">
      <c r="A167" s="18" t="s">
        <v>57</v>
      </c>
      <c r="B167" s="18" t="s">
        <v>42</v>
      </c>
      <c r="C167" s="11"/>
      <c r="D167" s="3" t="s">
        <v>261</v>
      </c>
      <c r="F167" s="33">
        <v>4740098094777</v>
      </c>
      <c r="G167" s="43">
        <v>5</v>
      </c>
      <c r="H167" s="4">
        <v>360</v>
      </c>
      <c r="I167" s="4" t="s">
        <v>44</v>
      </c>
      <c r="J167" s="4" t="s">
        <v>30</v>
      </c>
      <c r="K167" s="6">
        <v>1.054</v>
      </c>
      <c r="L167" s="10">
        <f>G167*L189*0.5</f>
        <v>0.49375</v>
      </c>
      <c r="M167" s="7">
        <f t="shared" si="26"/>
        <v>1.5477500000000002</v>
      </c>
      <c r="N167" s="7">
        <f t="shared" si="23"/>
        <v>1.8882550000000002</v>
      </c>
      <c r="O167" s="25">
        <v>0.1</v>
      </c>
      <c r="P167" s="22" t="s">
        <v>26</v>
      </c>
      <c r="Q167" s="4" t="s">
        <v>159</v>
      </c>
    </row>
    <row r="168" spans="1:17" ht="15.75">
      <c r="A168" s="18" t="s">
        <v>57</v>
      </c>
      <c r="B168" s="18" t="s">
        <v>42</v>
      </c>
      <c r="C168" s="11"/>
      <c r="D168" s="3" t="s">
        <v>316</v>
      </c>
      <c r="F168" s="33">
        <v>4740098097235</v>
      </c>
      <c r="G168" s="43">
        <v>5</v>
      </c>
      <c r="H168" s="4">
        <v>360</v>
      </c>
      <c r="I168" s="4" t="s">
        <v>44</v>
      </c>
      <c r="J168" s="4" t="s">
        <v>30</v>
      </c>
      <c r="K168" s="6">
        <v>1.04</v>
      </c>
      <c r="L168" s="10">
        <f>G168*L189*0.5</f>
        <v>0.49375</v>
      </c>
      <c r="M168" s="7">
        <f t="shared" si="26"/>
        <v>1.53375</v>
      </c>
      <c r="N168" s="7">
        <f t="shared" si="23"/>
        <v>1.8711749999999998</v>
      </c>
      <c r="O168" s="25">
        <v>0.1</v>
      </c>
      <c r="P168" s="22" t="s">
        <v>26</v>
      </c>
      <c r="Q168" s="4" t="s">
        <v>159</v>
      </c>
    </row>
    <row r="169" spans="1:17" ht="15.75">
      <c r="A169" s="18" t="s">
        <v>57</v>
      </c>
      <c r="B169" s="18" t="s">
        <v>42</v>
      </c>
      <c r="C169" s="15"/>
      <c r="D169" s="3" t="s">
        <v>372</v>
      </c>
      <c r="F169" s="33">
        <v>4740098001591</v>
      </c>
      <c r="G169" s="43">
        <v>5</v>
      </c>
      <c r="H169" s="4">
        <v>360</v>
      </c>
      <c r="I169" s="4" t="s">
        <v>44</v>
      </c>
      <c r="J169" s="4" t="s">
        <v>25</v>
      </c>
      <c r="K169" s="6">
        <v>0.75</v>
      </c>
      <c r="L169" s="10">
        <f>G169*L147*0.33</f>
        <v>0.325875</v>
      </c>
      <c r="M169" s="7">
        <f>K169+L169</f>
        <v>1.075875</v>
      </c>
      <c r="N169" s="7">
        <f t="shared" si="23"/>
        <v>1.3125674999999999</v>
      </c>
      <c r="O169" s="25">
        <v>0.1</v>
      </c>
      <c r="P169" s="22" t="s">
        <v>26</v>
      </c>
      <c r="Q169" s="4" t="s">
        <v>374</v>
      </c>
    </row>
    <row r="170" spans="1:17" ht="15.75">
      <c r="A170" s="18" t="s">
        <v>57</v>
      </c>
      <c r="B170" s="18" t="s">
        <v>42</v>
      </c>
      <c r="C170" s="61"/>
      <c r="D170" s="9" t="s">
        <v>373</v>
      </c>
      <c r="F170" s="51">
        <v>4740098001607</v>
      </c>
      <c r="G170" s="43">
        <v>5</v>
      </c>
      <c r="H170" s="4">
        <v>360</v>
      </c>
      <c r="I170" s="16" t="s">
        <v>425</v>
      </c>
      <c r="K170" s="6">
        <f>K169*6</f>
        <v>4.5</v>
      </c>
      <c r="L170" s="10">
        <f>+G170*$L$147*1.98</f>
        <v>1.9552500000000002</v>
      </c>
      <c r="M170" s="7">
        <f>K170+L170</f>
        <v>6.45525</v>
      </c>
      <c r="N170" s="7">
        <f t="shared" si="23"/>
        <v>7.875405000000001</v>
      </c>
      <c r="O170" s="25">
        <v>0.6</v>
      </c>
      <c r="P170" s="22" t="s">
        <v>48</v>
      </c>
      <c r="Q170" s="4" t="str">
        <f>CONCATENATE(P170," x ",REPLACE(I170,LEN(I170)-3,4,""))</f>
        <v>4 x 6 x 0,33 l </v>
      </c>
    </row>
    <row r="171" spans="1:17" ht="15.75">
      <c r="A171" s="18" t="s">
        <v>57</v>
      </c>
      <c r="B171" s="18" t="s">
        <v>42</v>
      </c>
      <c r="C171" s="11"/>
      <c r="D171" s="3" t="s">
        <v>350</v>
      </c>
      <c r="F171" s="33">
        <v>4740098001263</v>
      </c>
      <c r="G171" s="43">
        <v>5</v>
      </c>
      <c r="H171" s="4">
        <v>360</v>
      </c>
      <c r="I171" s="4" t="s">
        <v>44</v>
      </c>
      <c r="J171" s="4">
        <v>0.5</v>
      </c>
      <c r="K171" s="6">
        <v>1.04</v>
      </c>
      <c r="L171" s="10">
        <f>+G171*$L$147*J171</f>
        <v>0.49375</v>
      </c>
      <c r="M171" s="7">
        <f>K171+L171</f>
        <v>1.53375</v>
      </c>
      <c r="N171" s="7">
        <f t="shared" si="23"/>
        <v>1.8711749999999998</v>
      </c>
      <c r="O171" s="25">
        <v>0.1</v>
      </c>
      <c r="P171" s="22" t="s">
        <v>26</v>
      </c>
      <c r="Q171" s="4" t="s">
        <v>159</v>
      </c>
    </row>
    <row r="172" spans="1:17" ht="15.75">
      <c r="A172" s="18" t="s">
        <v>57</v>
      </c>
      <c r="B172" s="18" t="s">
        <v>42</v>
      </c>
      <c r="D172" s="3" t="s">
        <v>59</v>
      </c>
      <c r="F172" s="33">
        <v>4740098079026</v>
      </c>
      <c r="G172" s="4">
        <v>5.5</v>
      </c>
      <c r="H172" s="4">
        <v>360</v>
      </c>
      <c r="I172" s="4" t="s">
        <v>44</v>
      </c>
      <c r="J172" s="4" t="s">
        <v>30</v>
      </c>
      <c r="K172" s="6">
        <v>1.124</v>
      </c>
      <c r="L172" s="10">
        <f>+$L$182*0.5</f>
        <v>0.3326</v>
      </c>
      <c r="M172" s="7">
        <f t="shared" si="26"/>
        <v>1.4566000000000001</v>
      </c>
      <c r="N172" s="7">
        <f t="shared" si="23"/>
        <v>1.777052</v>
      </c>
      <c r="O172" s="25">
        <v>0.1</v>
      </c>
      <c r="P172" s="22" t="s">
        <v>26</v>
      </c>
      <c r="Q172" s="4" t="s">
        <v>159</v>
      </c>
    </row>
    <row r="173" spans="3:14" ht="15.75">
      <c r="C173" s="1"/>
      <c r="D173" s="5" t="s">
        <v>38</v>
      </c>
      <c r="F173" s="38"/>
      <c r="G173" s="1"/>
      <c r="K173" s="6"/>
      <c r="L173" s="30"/>
      <c r="M173" s="7"/>
      <c r="N173" s="7"/>
    </row>
    <row r="174" spans="1:17" ht="15.75">
      <c r="A174" s="18" t="s">
        <v>57</v>
      </c>
      <c r="B174" s="18" t="s">
        <v>39</v>
      </c>
      <c r="D174" s="3" t="s">
        <v>59</v>
      </c>
      <c r="F174" s="33">
        <v>4740098079071</v>
      </c>
      <c r="G174" s="4">
        <v>5.5</v>
      </c>
      <c r="H174" s="4">
        <v>180</v>
      </c>
      <c r="I174" s="4" t="s">
        <v>39</v>
      </c>
      <c r="J174" s="4" t="s">
        <v>30</v>
      </c>
      <c r="K174" s="6">
        <v>1.124</v>
      </c>
      <c r="L174" s="10">
        <f>+$L$182/2</f>
        <v>0.3326</v>
      </c>
      <c r="M174" s="7">
        <f>K174+L174</f>
        <v>1.4566000000000001</v>
      </c>
      <c r="N174" s="7">
        <f t="shared" si="23"/>
        <v>1.777052</v>
      </c>
      <c r="O174" s="25">
        <v>0.1</v>
      </c>
      <c r="P174" s="22" t="s">
        <v>60</v>
      </c>
      <c r="Q174" s="4" t="str">
        <f>CONCATENATE(P174," x ",J174)</f>
        <v>12 x 0,5 l</v>
      </c>
    </row>
    <row r="175" spans="1:17" ht="15.75">
      <c r="A175" s="18" t="s">
        <v>57</v>
      </c>
      <c r="B175" s="18" t="s">
        <v>39</v>
      </c>
      <c r="D175" s="3" t="s">
        <v>59</v>
      </c>
      <c r="F175" s="33">
        <v>4740098079088</v>
      </c>
      <c r="G175" s="4">
        <v>5.5</v>
      </c>
      <c r="H175" s="4">
        <v>180</v>
      </c>
      <c r="I175" s="4" t="s">
        <v>39</v>
      </c>
      <c r="J175" s="4" t="s">
        <v>66</v>
      </c>
      <c r="K175" s="6">
        <v>2.352</v>
      </c>
      <c r="L175" s="10">
        <f>+$L$182*1.5</f>
        <v>0.9978</v>
      </c>
      <c r="M175" s="7">
        <f>K175+L175</f>
        <v>3.3498</v>
      </c>
      <c r="N175" s="7">
        <f t="shared" si="23"/>
        <v>4.086756</v>
      </c>
      <c r="O175" s="25">
        <v>0.1</v>
      </c>
      <c r="P175" s="22" t="s">
        <v>40</v>
      </c>
      <c r="Q175" s="4" t="str">
        <f>CONCATENATE(P175," x ",J175)</f>
        <v>6 x 1,5 l</v>
      </c>
    </row>
    <row r="176" spans="1:17" ht="15.75">
      <c r="A176" s="18" t="s">
        <v>57</v>
      </c>
      <c r="B176" s="18" t="s">
        <v>39</v>
      </c>
      <c r="D176" s="3" t="s">
        <v>61</v>
      </c>
      <c r="F176" s="33">
        <v>4740098079095</v>
      </c>
      <c r="G176" s="4">
        <v>5.5</v>
      </c>
      <c r="H176" s="4">
        <v>180</v>
      </c>
      <c r="I176" s="4" t="s">
        <v>39</v>
      </c>
      <c r="J176" s="4" t="s">
        <v>66</v>
      </c>
      <c r="K176" s="6">
        <v>2.352</v>
      </c>
      <c r="L176" s="10">
        <f>+$L$182*1.5</f>
        <v>0.9978</v>
      </c>
      <c r="M176" s="7">
        <f>K176+L176</f>
        <v>3.3498</v>
      </c>
      <c r="N176" s="7">
        <f t="shared" si="23"/>
        <v>4.086756</v>
      </c>
      <c r="O176" s="25">
        <v>0.1</v>
      </c>
      <c r="P176" s="22" t="s">
        <v>40</v>
      </c>
      <c r="Q176" s="4" t="str">
        <f>CONCATENATE(P176," x ",J176)</f>
        <v>6 x 1,5 l</v>
      </c>
    </row>
    <row r="177" spans="1:17" ht="15.75">
      <c r="A177" s="18" t="s">
        <v>57</v>
      </c>
      <c r="B177" s="18" t="s">
        <v>39</v>
      </c>
      <c r="D177" s="3" t="s">
        <v>185</v>
      </c>
      <c r="F177" s="33">
        <v>4740098088561</v>
      </c>
      <c r="G177" s="4">
        <v>5.5</v>
      </c>
      <c r="H177" s="4">
        <v>180</v>
      </c>
      <c r="I177" s="4" t="s">
        <v>39</v>
      </c>
      <c r="J177" s="4" t="s">
        <v>66</v>
      </c>
      <c r="K177" s="6">
        <v>2.352</v>
      </c>
      <c r="L177" s="10">
        <f>+$L$182*1.5</f>
        <v>0.9978</v>
      </c>
      <c r="M177" s="7">
        <f>K177+L177</f>
        <v>3.3498</v>
      </c>
      <c r="N177" s="7">
        <f t="shared" si="23"/>
        <v>4.086756</v>
      </c>
      <c r="O177" s="25">
        <v>0.1</v>
      </c>
      <c r="P177" s="22" t="s">
        <v>40</v>
      </c>
      <c r="Q177" s="4" t="str">
        <f>CONCATENATE(P177," x ",J177)</f>
        <v>6 x 1,5 l</v>
      </c>
    </row>
    <row r="178" spans="3:17" ht="15.75">
      <c r="C178" s="84"/>
      <c r="D178" s="85" t="s">
        <v>52</v>
      </c>
      <c r="E178" s="45"/>
      <c r="F178" s="46"/>
      <c r="G178" s="45"/>
      <c r="H178" s="45"/>
      <c r="I178" s="45"/>
      <c r="J178" s="45"/>
      <c r="K178" s="52"/>
      <c r="L178" s="47"/>
      <c r="M178" s="48"/>
      <c r="N178" s="48"/>
      <c r="O178" s="49"/>
      <c r="P178" s="50"/>
      <c r="Q178" s="45"/>
    </row>
    <row r="179" spans="1:17" ht="15.75">
      <c r="A179" s="18" t="s">
        <v>57</v>
      </c>
      <c r="B179" s="18" t="s">
        <v>52</v>
      </c>
      <c r="C179" s="53"/>
      <c r="D179" s="18" t="s">
        <v>376</v>
      </c>
      <c r="E179" s="45"/>
      <c r="F179" s="33">
        <v>4740098001775</v>
      </c>
      <c r="G179" s="71">
        <v>7</v>
      </c>
      <c r="H179" s="45">
        <v>360</v>
      </c>
      <c r="I179" s="45" t="s">
        <v>53</v>
      </c>
      <c r="J179" s="45" t="s">
        <v>54</v>
      </c>
      <c r="K179" s="52">
        <v>3.91</v>
      </c>
      <c r="L179" s="47">
        <f>+G179*$L$189*1</f>
        <v>1.3825</v>
      </c>
      <c r="M179" s="59">
        <f>K179+L179</f>
        <v>5.2925</v>
      </c>
      <c r="N179" s="59">
        <f>M179*1.22</f>
        <v>6.45685</v>
      </c>
      <c r="O179" s="49"/>
      <c r="P179" s="50" t="s">
        <v>45</v>
      </c>
      <c r="Q179" s="45" t="str">
        <f>CONCATENATE(P179," x ",J179)</f>
        <v>30 x 1 l</v>
      </c>
    </row>
    <row r="180" spans="1:17" ht="15.75">
      <c r="A180" s="18" t="s">
        <v>57</v>
      </c>
      <c r="B180" s="18" t="s">
        <v>52</v>
      </c>
      <c r="C180" s="53"/>
      <c r="D180" s="18" t="s">
        <v>377</v>
      </c>
      <c r="E180" s="45"/>
      <c r="F180" s="33">
        <v>4740098001782</v>
      </c>
      <c r="G180" s="71">
        <v>7</v>
      </c>
      <c r="H180" s="45">
        <v>360</v>
      </c>
      <c r="I180" s="45" t="s">
        <v>53</v>
      </c>
      <c r="J180" s="45" t="s">
        <v>54</v>
      </c>
      <c r="K180" s="52">
        <v>3.91</v>
      </c>
      <c r="L180" s="47">
        <f>+G180*$L$189*1</f>
        <v>1.3825</v>
      </c>
      <c r="M180" s="59">
        <f>K180+L180</f>
        <v>5.2925</v>
      </c>
      <c r="N180" s="59">
        <f>M180*1.22</f>
        <v>6.45685</v>
      </c>
      <c r="O180" s="49"/>
      <c r="P180" s="50" t="s">
        <v>45</v>
      </c>
      <c r="Q180" s="45" t="str">
        <f>CONCATENATE(P180," x ",J180)</f>
        <v>30 x 1 l</v>
      </c>
    </row>
    <row r="181" spans="1:17" ht="15.75">
      <c r="A181" s="18" t="s">
        <v>57</v>
      </c>
      <c r="B181" s="18" t="s">
        <v>52</v>
      </c>
      <c r="C181" s="11" t="s">
        <v>385</v>
      </c>
      <c r="D181" s="18" t="s">
        <v>412</v>
      </c>
      <c r="E181" s="45"/>
      <c r="F181" s="33">
        <v>4740098002758</v>
      </c>
      <c r="G181" s="71">
        <v>5.5</v>
      </c>
      <c r="H181" s="45">
        <v>360</v>
      </c>
      <c r="I181" s="45" t="s">
        <v>53</v>
      </c>
      <c r="J181" s="45" t="s">
        <v>54</v>
      </c>
      <c r="K181" s="52">
        <v>2.46</v>
      </c>
      <c r="L181" s="47">
        <f>+G181*$L$189*1</f>
        <v>1.0862500000000002</v>
      </c>
      <c r="M181" s="59">
        <f>K181+L181</f>
        <v>3.54625</v>
      </c>
      <c r="N181" s="59">
        <f>M181*1.22</f>
        <v>4.326425</v>
      </c>
      <c r="O181" s="49"/>
      <c r="P181" s="50" t="s">
        <v>45</v>
      </c>
      <c r="Q181" s="45" t="str">
        <f>CONCATENATE(P181," x ",J181)</f>
        <v>30 x 1 l</v>
      </c>
    </row>
    <row r="182" spans="3:14" ht="15.75">
      <c r="C182" s="23"/>
      <c r="D182" s="24"/>
      <c r="G182" s="83"/>
      <c r="H182" s="83"/>
      <c r="I182" s="25"/>
      <c r="J182" s="25"/>
      <c r="K182" s="6"/>
      <c r="L182" s="100">
        <v>0.6652</v>
      </c>
      <c r="M182" s="7"/>
      <c r="N182" s="7"/>
    </row>
    <row r="183" spans="3:14" ht="15.75">
      <c r="C183" s="23"/>
      <c r="D183" s="24"/>
      <c r="G183" s="83"/>
      <c r="H183" s="83"/>
      <c r="I183" s="25"/>
      <c r="J183" s="25"/>
      <c r="K183" s="6"/>
      <c r="L183" s="100">
        <v>1.5521</v>
      </c>
      <c r="M183" s="7"/>
      <c r="N183" s="7"/>
    </row>
    <row r="184" spans="3:14" ht="15.75">
      <c r="C184" s="23"/>
      <c r="D184" s="24" t="s">
        <v>352</v>
      </c>
      <c r="G184" s="83"/>
      <c r="H184" s="83"/>
      <c r="I184" s="25"/>
      <c r="J184" s="25"/>
      <c r="K184" s="6"/>
      <c r="L184" s="18"/>
      <c r="M184" s="7"/>
      <c r="N184" s="7"/>
    </row>
    <row r="185" spans="3:14" ht="15.75">
      <c r="C185" s="1"/>
      <c r="D185" s="27" t="s">
        <v>58</v>
      </c>
      <c r="G185" s="83"/>
      <c r="H185" s="83"/>
      <c r="I185" s="25"/>
      <c r="J185" s="25"/>
      <c r="K185" s="6"/>
      <c r="L185" s="28"/>
      <c r="M185" s="7"/>
      <c r="N185" s="7"/>
    </row>
    <row r="186" spans="1:17" ht="15.75">
      <c r="A186" s="18" t="s">
        <v>193</v>
      </c>
      <c r="B186" s="18" t="s">
        <v>23</v>
      </c>
      <c r="C186" s="15"/>
      <c r="D186" s="3" t="s">
        <v>313</v>
      </c>
      <c r="F186" s="46">
        <v>4740098097259</v>
      </c>
      <c r="G186" s="4">
        <v>0</v>
      </c>
      <c r="H186" s="4">
        <v>360</v>
      </c>
      <c r="I186" s="4" t="s">
        <v>24</v>
      </c>
      <c r="J186" s="4" t="s">
        <v>139</v>
      </c>
      <c r="K186" s="6">
        <v>4.3</v>
      </c>
      <c r="L186" s="10">
        <f>G186*$L$183/2</f>
        <v>0</v>
      </c>
      <c r="M186" s="7">
        <f>K186+L186</f>
        <v>4.3</v>
      </c>
      <c r="N186" s="7">
        <f>M186*1.22</f>
        <v>5.2459999999999996</v>
      </c>
      <c r="O186" s="25">
        <v>0.1</v>
      </c>
      <c r="P186" s="22" t="s">
        <v>40</v>
      </c>
      <c r="Q186" s="4" t="str">
        <f>CONCATENATE(P186," x ",J186)</f>
        <v>6 x 0,75 l</v>
      </c>
    </row>
    <row r="187" spans="1:17" ht="15.75">
      <c r="A187" s="18" t="s">
        <v>193</v>
      </c>
      <c r="B187" s="18" t="s">
        <v>23</v>
      </c>
      <c r="C187" s="15"/>
      <c r="D187" s="3" t="s">
        <v>390</v>
      </c>
      <c r="F187" s="46">
        <v>4740098002246</v>
      </c>
      <c r="G187" s="4">
        <v>0</v>
      </c>
      <c r="H187" s="4">
        <v>360</v>
      </c>
      <c r="I187" s="4" t="s">
        <v>24</v>
      </c>
      <c r="J187" s="4" t="s">
        <v>139</v>
      </c>
      <c r="K187" s="6">
        <v>4.3</v>
      </c>
      <c r="L187" s="10">
        <f>G187*$L$183/2</f>
        <v>0</v>
      </c>
      <c r="M187" s="7">
        <f>K187+L187</f>
        <v>4.3</v>
      </c>
      <c r="N187" s="7">
        <f>M187*1.22</f>
        <v>5.2459999999999996</v>
      </c>
      <c r="O187" s="25">
        <v>0.1</v>
      </c>
      <c r="P187" s="22" t="s">
        <v>40</v>
      </c>
      <c r="Q187" s="4" t="str">
        <f>CONCATENATE(P187," x ",J187)</f>
        <v>6 x 0,75 l</v>
      </c>
    </row>
    <row r="188" spans="6:14" ht="15.75">
      <c r="F188" s="46"/>
      <c r="K188" s="6"/>
      <c r="L188" s="10"/>
      <c r="M188" s="7"/>
      <c r="N188" s="7"/>
    </row>
    <row r="189" spans="3:14" ht="15.75">
      <c r="C189" s="23"/>
      <c r="D189" s="24" t="s">
        <v>190</v>
      </c>
      <c r="F189" s="46"/>
      <c r="K189" s="6"/>
      <c r="L189" s="2">
        <v>0.1975</v>
      </c>
      <c r="M189" s="26"/>
      <c r="N189" s="26"/>
    </row>
    <row r="190" spans="3:14" ht="15.75">
      <c r="C190" s="1"/>
      <c r="D190" s="27" t="s">
        <v>58</v>
      </c>
      <c r="F190" s="46"/>
      <c r="K190" s="6"/>
      <c r="L190" s="10"/>
      <c r="M190" s="26"/>
      <c r="N190" s="26"/>
    </row>
    <row r="191" spans="1:17" ht="15.75">
      <c r="A191" s="18" t="s">
        <v>190</v>
      </c>
      <c r="B191" s="18" t="s">
        <v>23</v>
      </c>
      <c r="C191" s="15"/>
      <c r="D191" s="3" t="s">
        <v>218</v>
      </c>
      <c r="F191" s="46">
        <v>4740098081913</v>
      </c>
      <c r="G191" s="4">
        <v>38</v>
      </c>
      <c r="I191" s="4" t="s">
        <v>24</v>
      </c>
      <c r="J191" s="4" t="s">
        <v>219</v>
      </c>
      <c r="K191" s="6">
        <v>7</v>
      </c>
      <c r="L191" s="10">
        <f>G191*$L$189*0.35</f>
        <v>2.62675</v>
      </c>
      <c r="M191" s="7">
        <f>K191+L191</f>
        <v>9.62675</v>
      </c>
      <c r="N191" s="7">
        <f>M191*1.22</f>
        <v>11.744634999999999</v>
      </c>
      <c r="P191" s="22" t="s">
        <v>40</v>
      </c>
      <c r="Q191" s="4" t="str">
        <f>CONCATENATE(P191," x ",J191)</f>
        <v>6 x 0,35 l</v>
      </c>
    </row>
    <row r="192" spans="1:17" ht="15.75">
      <c r="A192" s="18" t="s">
        <v>190</v>
      </c>
      <c r="B192" s="18" t="s">
        <v>23</v>
      </c>
      <c r="C192" s="15"/>
      <c r="D192" s="3" t="s">
        <v>192</v>
      </c>
      <c r="F192" s="46">
        <v>6419801155316</v>
      </c>
      <c r="G192" s="4">
        <v>38</v>
      </c>
      <c r="I192" s="4" t="s">
        <v>24</v>
      </c>
      <c r="J192" s="4" t="s">
        <v>30</v>
      </c>
      <c r="K192" s="6">
        <v>3.85</v>
      </c>
      <c r="L192" s="10">
        <f>G192*$L$189/2</f>
        <v>3.7525000000000004</v>
      </c>
      <c r="M192" s="7">
        <f>K192+L192</f>
        <v>7.602500000000001</v>
      </c>
      <c r="N192" s="7">
        <f>M192*1.22</f>
        <v>9.27505</v>
      </c>
      <c r="P192" s="22" t="s">
        <v>40</v>
      </c>
      <c r="Q192" s="4" t="str">
        <f>CONCATENATE(P192," x ",J192)</f>
        <v>6 x 0,5 l</v>
      </c>
    </row>
    <row r="193" spans="1:17" ht="15.75">
      <c r="A193" s="18" t="s">
        <v>190</v>
      </c>
      <c r="B193" s="18" t="s">
        <v>23</v>
      </c>
      <c r="C193" s="15"/>
      <c r="D193" s="3" t="s">
        <v>191</v>
      </c>
      <c r="F193" s="46">
        <v>6419800159971</v>
      </c>
      <c r="G193" s="4">
        <v>40</v>
      </c>
      <c r="I193" s="4" t="s">
        <v>24</v>
      </c>
      <c r="J193" s="4" t="s">
        <v>30</v>
      </c>
      <c r="K193" s="6">
        <v>2.2</v>
      </c>
      <c r="L193" s="10">
        <f>G193*$L$189/2</f>
        <v>3.95</v>
      </c>
      <c r="M193" s="7">
        <f>K193+L193</f>
        <v>6.15</v>
      </c>
      <c r="N193" s="7">
        <f>M193*1.22</f>
        <v>7.503</v>
      </c>
      <c r="P193" s="22" t="s">
        <v>40</v>
      </c>
      <c r="Q193" s="4" t="str">
        <f>CONCATENATE(P193," x ",J193)</f>
        <v>6 x 0,5 l</v>
      </c>
    </row>
    <row r="194" spans="3:14" ht="15.75">
      <c r="C194" s="11"/>
      <c r="F194" s="46"/>
      <c r="K194" s="6"/>
      <c r="L194" s="10"/>
      <c r="M194" s="7"/>
      <c r="N194" s="7"/>
    </row>
    <row r="195" spans="3:14" ht="15.75" hidden="1">
      <c r="C195" s="23"/>
      <c r="D195" s="24" t="s">
        <v>353</v>
      </c>
      <c r="F195" s="46"/>
      <c r="K195" s="6"/>
      <c r="L195" s="10"/>
      <c r="M195" s="26"/>
      <c r="N195" s="26"/>
    </row>
    <row r="196" spans="3:14" ht="15.75" hidden="1">
      <c r="C196" s="23"/>
      <c r="F196" s="31"/>
      <c r="H196" s="32"/>
      <c r="K196" s="6"/>
      <c r="L196" s="10"/>
      <c r="M196" s="26"/>
      <c r="N196" s="7"/>
    </row>
    <row r="197" spans="3:14" ht="15.75">
      <c r="C197" s="23"/>
      <c r="D197" s="24" t="s">
        <v>72</v>
      </c>
      <c r="F197" s="46"/>
      <c r="K197" s="6"/>
      <c r="L197" s="10"/>
      <c r="M197" s="26"/>
      <c r="N197" s="26"/>
    </row>
    <row r="198" spans="3:14" ht="15.75">
      <c r="C198" s="23"/>
      <c r="D198" s="27" t="s">
        <v>408</v>
      </c>
      <c r="F198" s="46"/>
      <c r="K198" s="6"/>
      <c r="L198" s="10"/>
      <c r="M198" s="26"/>
      <c r="N198" s="26"/>
    </row>
    <row r="199" spans="1:17" ht="15.75">
      <c r="A199" s="18" t="s">
        <v>72</v>
      </c>
      <c r="B199" s="18" t="s">
        <v>71</v>
      </c>
      <c r="C199" s="11"/>
      <c r="D199" s="3" t="s">
        <v>73</v>
      </c>
      <c r="F199" s="31">
        <v>4740098091080</v>
      </c>
      <c r="H199" s="32">
        <v>540</v>
      </c>
      <c r="I199" s="4" t="s">
        <v>71</v>
      </c>
      <c r="J199" s="4" t="s">
        <v>25</v>
      </c>
      <c r="K199" s="6">
        <v>0.66</v>
      </c>
      <c r="L199" s="10"/>
      <c r="M199" s="26"/>
      <c r="N199" s="7">
        <f aca="true" t="shared" si="27" ref="N199:N204">K199*1.22</f>
        <v>0.8052</v>
      </c>
      <c r="P199" s="22" t="s">
        <v>231</v>
      </c>
      <c r="Q199" s="4" t="str">
        <f aca="true" t="shared" si="28" ref="Q199:Q204">CONCATENATE(P199," x ",J199)</f>
        <v>18 x 0,33 l</v>
      </c>
    </row>
    <row r="200" spans="1:17" ht="15.75">
      <c r="A200" s="18" t="s">
        <v>72</v>
      </c>
      <c r="B200" s="18" t="s">
        <v>71</v>
      </c>
      <c r="C200" s="11"/>
      <c r="D200" s="3" t="s">
        <v>74</v>
      </c>
      <c r="F200" s="31">
        <v>4740098091073</v>
      </c>
      <c r="H200" s="32">
        <v>540</v>
      </c>
      <c r="I200" s="4" t="s">
        <v>71</v>
      </c>
      <c r="J200" s="4" t="s">
        <v>25</v>
      </c>
      <c r="K200" s="6">
        <v>0.63</v>
      </c>
      <c r="L200" s="10"/>
      <c r="M200" s="26"/>
      <c r="N200" s="7">
        <f t="shared" si="27"/>
        <v>0.7686</v>
      </c>
      <c r="P200" s="22" t="s">
        <v>231</v>
      </c>
      <c r="Q200" s="4" t="str">
        <f t="shared" si="28"/>
        <v>18 x 0,33 l</v>
      </c>
    </row>
    <row r="201" spans="1:17" ht="15.75">
      <c r="A201" s="18" t="s">
        <v>72</v>
      </c>
      <c r="B201" s="18" t="s">
        <v>71</v>
      </c>
      <c r="C201" s="11"/>
      <c r="D201" s="3" t="s">
        <v>75</v>
      </c>
      <c r="F201" s="31">
        <v>4740098091066</v>
      </c>
      <c r="H201" s="32">
        <v>540</v>
      </c>
      <c r="I201" s="4" t="s">
        <v>71</v>
      </c>
      <c r="J201" s="4" t="s">
        <v>25</v>
      </c>
      <c r="K201" s="6">
        <v>0.63</v>
      </c>
      <c r="L201" s="10"/>
      <c r="M201" s="26"/>
      <c r="N201" s="7">
        <f t="shared" si="27"/>
        <v>0.7686</v>
      </c>
      <c r="P201" s="22" t="s">
        <v>231</v>
      </c>
      <c r="Q201" s="4" t="str">
        <f t="shared" si="28"/>
        <v>18 x 0,33 l</v>
      </c>
    </row>
    <row r="202" spans="1:17" ht="15.75">
      <c r="A202" s="18" t="s">
        <v>72</v>
      </c>
      <c r="B202" s="18" t="s">
        <v>71</v>
      </c>
      <c r="C202" s="11"/>
      <c r="D202" s="3" t="s">
        <v>409</v>
      </c>
      <c r="F202" s="31">
        <v>4740051000456</v>
      </c>
      <c r="H202" s="32">
        <v>360</v>
      </c>
      <c r="I202" s="4" t="s">
        <v>71</v>
      </c>
      <c r="J202" s="4" t="s">
        <v>25</v>
      </c>
      <c r="K202" s="6">
        <v>0.63</v>
      </c>
      <c r="L202" s="10"/>
      <c r="M202" s="26"/>
      <c r="N202" s="7">
        <f t="shared" si="27"/>
        <v>0.7686</v>
      </c>
      <c r="P202" s="22" t="s">
        <v>231</v>
      </c>
      <c r="Q202" s="4" t="str">
        <f t="shared" si="28"/>
        <v>18 x 0,33 l</v>
      </c>
    </row>
    <row r="203" spans="1:17" ht="15.75">
      <c r="A203" s="18" t="s">
        <v>76</v>
      </c>
      <c r="B203" s="18" t="s">
        <v>71</v>
      </c>
      <c r="C203" s="11"/>
      <c r="D203" s="3" t="s">
        <v>77</v>
      </c>
      <c r="F203" s="31">
        <v>4740098091097</v>
      </c>
      <c r="H203" s="32">
        <v>540</v>
      </c>
      <c r="I203" s="4" t="s">
        <v>71</v>
      </c>
      <c r="J203" s="4" t="s">
        <v>25</v>
      </c>
      <c r="K203" s="6">
        <v>0.63</v>
      </c>
      <c r="L203" s="10"/>
      <c r="M203" s="26"/>
      <c r="N203" s="7">
        <f t="shared" si="27"/>
        <v>0.7686</v>
      </c>
      <c r="P203" s="22" t="s">
        <v>231</v>
      </c>
      <c r="Q203" s="4" t="str">
        <f t="shared" si="28"/>
        <v>18 x 0,33 l</v>
      </c>
    </row>
    <row r="204" spans="1:17" ht="15.75">
      <c r="A204" s="18" t="s">
        <v>76</v>
      </c>
      <c r="B204" s="18" t="s">
        <v>71</v>
      </c>
      <c r="C204" s="11"/>
      <c r="D204" s="3" t="s">
        <v>279</v>
      </c>
      <c r="F204" s="31">
        <v>4740098095002</v>
      </c>
      <c r="H204" s="32">
        <v>540</v>
      </c>
      <c r="I204" s="4" t="s">
        <v>71</v>
      </c>
      <c r="J204" s="4" t="s">
        <v>25</v>
      </c>
      <c r="K204" s="6">
        <v>0.63</v>
      </c>
      <c r="L204" s="10"/>
      <c r="M204" s="26"/>
      <c r="N204" s="7">
        <f t="shared" si="27"/>
        <v>0.7686</v>
      </c>
      <c r="P204" s="22" t="s">
        <v>231</v>
      </c>
      <c r="Q204" s="4" t="str">
        <f t="shared" si="28"/>
        <v>18 x 0,33 l</v>
      </c>
    </row>
    <row r="205" spans="3:14" ht="15.75">
      <c r="C205" s="23"/>
      <c r="D205" s="27" t="s">
        <v>210</v>
      </c>
      <c r="F205" s="46"/>
      <c r="K205" s="6"/>
      <c r="L205" s="10"/>
      <c r="M205" s="26"/>
      <c r="N205" s="26"/>
    </row>
    <row r="206" spans="1:17" ht="15.75">
      <c r="A206" s="18" t="s">
        <v>72</v>
      </c>
      <c r="B206" s="18" t="s">
        <v>71</v>
      </c>
      <c r="D206" s="3" t="s">
        <v>73</v>
      </c>
      <c r="F206" s="31">
        <v>4740051004270</v>
      </c>
      <c r="H206" s="32">
        <v>540</v>
      </c>
      <c r="I206" s="4" t="s">
        <v>71</v>
      </c>
      <c r="J206" s="4" t="s">
        <v>54</v>
      </c>
      <c r="K206" s="6">
        <v>1.46</v>
      </c>
      <c r="L206" s="10"/>
      <c r="M206" s="26"/>
      <c r="N206" s="7">
        <f aca="true" t="shared" si="29" ref="N206:N218">K206*1.22</f>
        <v>1.7812</v>
      </c>
      <c r="P206" s="22" t="s">
        <v>60</v>
      </c>
      <c r="Q206" s="4" t="str">
        <f aca="true" t="shared" si="30" ref="Q206:Q216">CONCATENATE(P206," x ",J206)</f>
        <v>12 x 1 l</v>
      </c>
    </row>
    <row r="207" spans="1:17" ht="15.75">
      <c r="A207" s="18" t="s">
        <v>72</v>
      </c>
      <c r="B207" s="18" t="s">
        <v>71</v>
      </c>
      <c r="C207" s="15"/>
      <c r="D207" s="3" t="s">
        <v>308</v>
      </c>
      <c r="F207" s="31">
        <v>4740098097464</v>
      </c>
      <c r="H207" s="32">
        <v>540</v>
      </c>
      <c r="I207" s="4" t="s">
        <v>71</v>
      </c>
      <c r="J207" s="4" t="s">
        <v>54</v>
      </c>
      <c r="K207" s="6">
        <v>1.69</v>
      </c>
      <c r="L207" s="10"/>
      <c r="M207" s="26"/>
      <c r="N207" s="7">
        <f t="shared" si="29"/>
        <v>2.0618</v>
      </c>
      <c r="P207" s="22" t="s">
        <v>60</v>
      </c>
      <c r="Q207" s="4" t="str">
        <f t="shared" si="30"/>
        <v>12 x 1 l</v>
      </c>
    </row>
    <row r="208" spans="1:17" ht="15.75">
      <c r="A208" s="18" t="s">
        <v>72</v>
      </c>
      <c r="B208" s="18" t="s">
        <v>71</v>
      </c>
      <c r="D208" s="3" t="s">
        <v>74</v>
      </c>
      <c r="F208" s="31">
        <v>4740051004294</v>
      </c>
      <c r="H208" s="32">
        <v>540</v>
      </c>
      <c r="I208" s="4" t="s">
        <v>71</v>
      </c>
      <c r="J208" s="4" t="s">
        <v>54</v>
      </c>
      <c r="K208" s="6">
        <v>1.25</v>
      </c>
      <c r="L208" s="10"/>
      <c r="M208" s="26"/>
      <c r="N208" s="7">
        <f t="shared" si="29"/>
        <v>1.525</v>
      </c>
      <c r="P208" s="22" t="s">
        <v>60</v>
      </c>
      <c r="Q208" s="4" t="str">
        <f t="shared" si="30"/>
        <v>12 x 1 l</v>
      </c>
    </row>
    <row r="209" spans="1:17" ht="15.75">
      <c r="A209" s="18" t="s">
        <v>72</v>
      </c>
      <c r="B209" s="18" t="s">
        <v>71</v>
      </c>
      <c r="D209" s="3" t="s">
        <v>75</v>
      </c>
      <c r="F209" s="31">
        <v>4740051004287</v>
      </c>
      <c r="H209" s="32">
        <v>540</v>
      </c>
      <c r="I209" s="4" t="s">
        <v>71</v>
      </c>
      <c r="J209" s="4" t="s">
        <v>54</v>
      </c>
      <c r="K209" s="6">
        <v>1.25</v>
      </c>
      <c r="L209" s="10"/>
      <c r="M209" s="26"/>
      <c r="N209" s="7">
        <f t="shared" si="29"/>
        <v>1.525</v>
      </c>
      <c r="P209" s="22" t="s">
        <v>60</v>
      </c>
      <c r="Q209" s="4" t="str">
        <f t="shared" si="30"/>
        <v>12 x 1 l</v>
      </c>
    </row>
    <row r="210" spans="1:17" ht="15.75">
      <c r="A210" s="18" t="s">
        <v>72</v>
      </c>
      <c r="B210" s="18" t="s">
        <v>71</v>
      </c>
      <c r="C210" s="11"/>
      <c r="D210" s="3" t="s">
        <v>398</v>
      </c>
      <c r="F210" s="31">
        <v>4740051000180</v>
      </c>
      <c r="H210" s="32">
        <v>360</v>
      </c>
      <c r="I210" s="4" t="s">
        <v>71</v>
      </c>
      <c r="J210" s="4" t="s">
        <v>54</v>
      </c>
      <c r="K210" s="6">
        <v>1.25</v>
      </c>
      <c r="L210" s="10"/>
      <c r="M210" s="26"/>
      <c r="N210" s="7">
        <f>K210*1.22</f>
        <v>1.525</v>
      </c>
      <c r="P210" s="22" t="s">
        <v>60</v>
      </c>
      <c r="Q210" s="4" t="str">
        <f>CONCATENATE(P210," x ",J210)</f>
        <v>12 x 1 l</v>
      </c>
    </row>
    <row r="211" spans="1:17" ht="15.75">
      <c r="A211" s="18" t="s">
        <v>76</v>
      </c>
      <c r="B211" s="18" t="s">
        <v>71</v>
      </c>
      <c r="D211" s="3" t="s">
        <v>77</v>
      </c>
      <c r="F211" s="31">
        <v>4740051004317</v>
      </c>
      <c r="H211" s="32">
        <v>540</v>
      </c>
      <c r="I211" s="4" t="s">
        <v>71</v>
      </c>
      <c r="J211" s="4" t="s">
        <v>54</v>
      </c>
      <c r="K211" s="6">
        <v>1.25</v>
      </c>
      <c r="L211" s="10"/>
      <c r="M211" s="26"/>
      <c r="N211" s="7">
        <f t="shared" si="29"/>
        <v>1.525</v>
      </c>
      <c r="P211" s="22" t="s">
        <v>60</v>
      </c>
      <c r="Q211" s="4" t="str">
        <f t="shared" si="30"/>
        <v>12 x 1 l</v>
      </c>
    </row>
    <row r="212" spans="1:17" ht="15.75">
      <c r="A212" s="18" t="s">
        <v>76</v>
      </c>
      <c r="B212" s="18" t="s">
        <v>71</v>
      </c>
      <c r="D212" s="3" t="s">
        <v>78</v>
      </c>
      <c r="F212" s="31">
        <v>4740051004331</v>
      </c>
      <c r="H212" s="32">
        <v>540</v>
      </c>
      <c r="I212" s="4" t="s">
        <v>71</v>
      </c>
      <c r="J212" s="4" t="s">
        <v>54</v>
      </c>
      <c r="K212" s="6">
        <v>1.25</v>
      </c>
      <c r="L212" s="10"/>
      <c r="M212" s="26"/>
      <c r="N212" s="7">
        <f t="shared" si="29"/>
        <v>1.525</v>
      </c>
      <c r="P212" s="22" t="s">
        <v>60</v>
      </c>
      <c r="Q212" s="4" t="str">
        <f t="shared" si="30"/>
        <v>12 x 1 l</v>
      </c>
    </row>
    <row r="213" spans="1:45" ht="15.75">
      <c r="A213" s="18" t="s">
        <v>76</v>
      </c>
      <c r="B213" s="18" t="s">
        <v>71</v>
      </c>
      <c r="D213" s="3" t="s">
        <v>79</v>
      </c>
      <c r="F213" s="31">
        <v>4740051476930</v>
      </c>
      <c r="H213" s="32">
        <v>540</v>
      </c>
      <c r="I213" s="4" t="s">
        <v>71</v>
      </c>
      <c r="J213" s="4" t="s">
        <v>54</v>
      </c>
      <c r="K213" s="6">
        <v>1.25</v>
      </c>
      <c r="L213" s="10"/>
      <c r="M213" s="26"/>
      <c r="N213" s="7">
        <f t="shared" si="29"/>
        <v>1.525</v>
      </c>
      <c r="P213" s="22" t="s">
        <v>60</v>
      </c>
      <c r="Q213" s="4" t="str">
        <f t="shared" si="30"/>
        <v>12 x 1 l</v>
      </c>
      <c r="R213" s="98"/>
      <c r="S213" s="4"/>
      <c r="T213" s="31"/>
      <c r="U213" s="4"/>
      <c r="V213" s="32"/>
      <c r="W213" s="4"/>
      <c r="X213" s="4"/>
      <c r="Y213" s="6"/>
      <c r="Z213" s="10"/>
      <c r="AA213" s="26"/>
      <c r="AB213" s="7"/>
      <c r="AC213" s="25"/>
      <c r="AD213" s="22"/>
      <c r="AE213" s="4"/>
      <c r="AH213" s="3"/>
      <c r="AI213" s="4"/>
      <c r="AJ213" s="31"/>
      <c r="AK213" s="4"/>
      <c r="AL213" s="32"/>
      <c r="AM213" s="4"/>
      <c r="AN213" s="4"/>
      <c r="AO213" s="6"/>
      <c r="AP213" s="10"/>
      <c r="AQ213" s="26"/>
      <c r="AR213" s="7"/>
      <c r="AS213" s="25"/>
    </row>
    <row r="214" spans="1:17" ht="15.75">
      <c r="A214" s="18" t="s">
        <v>76</v>
      </c>
      <c r="B214" s="18" t="s">
        <v>71</v>
      </c>
      <c r="D214" s="3" t="s">
        <v>151</v>
      </c>
      <c r="F214" s="31">
        <v>4740051476985</v>
      </c>
      <c r="H214" s="32">
        <v>540</v>
      </c>
      <c r="I214" s="4" t="s">
        <v>71</v>
      </c>
      <c r="J214" s="4" t="s">
        <v>54</v>
      </c>
      <c r="K214" s="6">
        <v>1.25</v>
      </c>
      <c r="L214" s="10"/>
      <c r="M214" s="26"/>
      <c r="N214" s="7">
        <f t="shared" si="29"/>
        <v>1.525</v>
      </c>
      <c r="P214" s="22" t="s">
        <v>60</v>
      </c>
      <c r="Q214" s="4" t="str">
        <f t="shared" si="30"/>
        <v>12 x 1 l</v>
      </c>
    </row>
    <row r="215" spans="1:17" ht="15.75">
      <c r="A215" s="18" t="s">
        <v>76</v>
      </c>
      <c r="B215" s="18" t="s">
        <v>71</v>
      </c>
      <c r="D215" s="3" t="s">
        <v>80</v>
      </c>
      <c r="F215" s="31">
        <v>4740098076322</v>
      </c>
      <c r="H215" s="32">
        <v>540</v>
      </c>
      <c r="I215" s="4" t="s">
        <v>71</v>
      </c>
      <c r="J215" s="4" t="s">
        <v>54</v>
      </c>
      <c r="K215" s="6">
        <v>1.39</v>
      </c>
      <c r="L215" s="10"/>
      <c r="M215" s="26"/>
      <c r="N215" s="7">
        <f t="shared" si="29"/>
        <v>1.6957999999999998</v>
      </c>
      <c r="P215" s="22" t="s">
        <v>60</v>
      </c>
      <c r="Q215" s="4" t="str">
        <f t="shared" si="30"/>
        <v>12 x 1 l</v>
      </c>
    </row>
    <row r="216" spans="1:17" ht="15.75">
      <c r="A216" s="18" t="s">
        <v>76</v>
      </c>
      <c r="B216" s="18" t="s">
        <v>71</v>
      </c>
      <c r="D216" s="3" t="s">
        <v>127</v>
      </c>
      <c r="F216" s="31">
        <v>4740098082729</v>
      </c>
      <c r="H216" s="32">
        <v>540</v>
      </c>
      <c r="I216" s="4" t="s">
        <v>71</v>
      </c>
      <c r="J216" s="4" t="s">
        <v>54</v>
      </c>
      <c r="K216" s="6">
        <v>1.31</v>
      </c>
      <c r="L216" s="10"/>
      <c r="M216" s="26"/>
      <c r="N216" s="7">
        <f t="shared" si="29"/>
        <v>1.5982</v>
      </c>
      <c r="P216" s="22" t="s">
        <v>60</v>
      </c>
      <c r="Q216" s="4" t="str">
        <f t="shared" si="30"/>
        <v>12 x 1 l</v>
      </c>
    </row>
    <row r="217" spans="1:17" ht="15.75">
      <c r="A217" s="18" t="s">
        <v>76</v>
      </c>
      <c r="B217" s="18" t="s">
        <v>71</v>
      </c>
      <c r="C217" s="11"/>
      <c r="D217" s="3" t="s">
        <v>197</v>
      </c>
      <c r="F217" s="31">
        <v>4740098090199</v>
      </c>
      <c r="H217" s="32">
        <v>540</v>
      </c>
      <c r="I217" s="4" t="s">
        <v>71</v>
      </c>
      <c r="J217" s="4" t="s">
        <v>54</v>
      </c>
      <c r="K217" s="6">
        <v>1.39</v>
      </c>
      <c r="L217" s="10"/>
      <c r="M217" s="26"/>
      <c r="N217" s="7">
        <f t="shared" si="29"/>
        <v>1.6957999999999998</v>
      </c>
      <c r="P217" s="22" t="s">
        <v>60</v>
      </c>
      <c r="Q217" s="4" t="s">
        <v>160</v>
      </c>
    </row>
    <row r="218" spans="1:17" ht="15.75">
      <c r="A218" s="18" t="s">
        <v>76</v>
      </c>
      <c r="B218" s="18" t="s">
        <v>71</v>
      </c>
      <c r="C218" s="11"/>
      <c r="D218" s="3" t="s">
        <v>235</v>
      </c>
      <c r="F218" s="31">
        <v>4740098092216</v>
      </c>
      <c r="H218" s="32">
        <v>540</v>
      </c>
      <c r="I218" s="4" t="s">
        <v>71</v>
      </c>
      <c r="J218" s="4" t="s">
        <v>54</v>
      </c>
      <c r="K218" s="6">
        <v>1.39</v>
      </c>
      <c r="L218" s="10"/>
      <c r="M218" s="26"/>
      <c r="N218" s="7">
        <f t="shared" si="29"/>
        <v>1.6957999999999998</v>
      </c>
      <c r="P218" s="22" t="s">
        <v>60</v>
      </c>
      <c r="Q218" s="4" t="s">
        <v>160</v>
      </c>
    </row>
    <row r="219" spans="1:17" ht="15.75">
      <c r="A219" s="18" t="s">
        <v>76</v>
      </c>
      <c r="B219" s="18" t="s">
        <v>71</v>
      </c>
      <c r="C219" s="11"/>
      <c r="D219" s="3" t="s">
        <v>393</v>
      </c>
      <c r="F219" s="31">
        <v>4740051000173</v>
      </c>
      <c r="H219" s="32">
        <v>540</v>
      </c>
      <c r="I219" s="4" t="s">
        <v>71</v>
      </c>
      <c r="J219" s="4" t="s">
        <v>54</v>
      </c>
      <c r="K219" s="6">
        <v>1.39</v>
      </c>
      <c r="L219" s="10"/>
      <c r="M219" s="26"/>
      <c r="N219" s="7">
        <f>K219*1.22</f>
        <v>1.6957999999999998</v>
      </c>
      <c r="P219" s="22" t="s">
        <v>60</v>
      </c>
      <c r="Q219" s="4" t="s">
        <v>160</v>
      </c>
    </row>
    <row r="220" spans="3:14" ht="15.75">
      <c r="C220" s="23"/>
      <c r="D220" s="27" t="s">
        <v>211</v>
      </c>
      <c r="F220" s="46"/>
      <c r="K220" s="6"/>
      <c r="L220" s="10"/>
      <c r="M220" s="26"/>
      <c r="N220" s="26"/>
    </row>
    <row r="221" spans="1:17" ht="15.75">
      <c r="A221" s="35" t="s">
        <v>81</v>
      </c>
      <c r="B221" s="18" t="s">
        <v>71</v>
      </c>
      <c r="D221" s="3" t="s">
        <v>206</v>
      </c>
      <c r="F221" s="31">
        <v>4740098091257</v>
      </c>
      <c r="H221" s="32">
        <v>540</v>
      </c>
      <c r="I221" s="4" t="s">
        <v>71</v>
      </c>
      <c r="J221" s="4" t="s">
        <v>163</v>
      </c>
      <c r="K221" s="6">
        <v>0.36</v>
      </c>
      <c r="L221" s="10"/>
      <c r="M221" s="26"/>
      <c r="N221" s="7">
        <f>K221*1.22</f>
        <v>0.4392</v>
      </c>
      <c r="P221" s="22" t="s">
        <v>231</v>
      </c>
      <c r="Q221" s="4" t="str">
        <f aca="true" t="shared" si="31" ref="Q221:Q227">CONCATENATE(P221," x ",J221)</f>
        <v>18 x 0,25 l</v>
      </c>
    </row>
    <row r="222" spans="1:17" ht="15.75">
      <c r="A222" s="35" t="s">
        <v>81</v>
      </c>
      <c r="B222" s="18" t="s">
        <v>71</v>
      </c>
      <c r="D222" s="3" t="s">
        <v>207</v>
      </c>
      <c r="F222" s="31">
        <v>4740098091264</v>
      </c>
      <c r="H222" s="32">
        <v>540</v>
      </c>
      <c r="I222" s="4" t="s">
        <v>71</v>
      </c>
      <c r="J222" s="4" t="s">
        <v>163</v>
      </c>
      <c r="K222" s="6">
        <v>0.36</v>
      </c>
      <c r="L222" s="10"/>
      <c r="M222" s="26"/>
      <c r="N222" s="7">
        <f aca="true" t="shared" si="32" ref="N222:N227">K222*1.22</f>
        <v>0.4392</v>
      </c>
      <c r="P222" s="22" t="s">
        <v>231</v>
      </c>
      <c r="Q222" s="4" t="str">
        <f t="shared" si="31"/>
        <v>18 x 0,25 l</v>
      </c>
    </row>
    <row r="223" spans="1:17" ht="15.75">
      <c r="A223" s="35" t="s">
        <v>81</v>
      </c>
      <c r="B223" s="18" t="s">
        <v>71</v>
      </c>
      <c r="D223" s="3" t="s">
        <v>82</v>
      </c>
      <c r="F223" s="31">
        <v>4740098091271</v>
      </c>
      <c r="H223" s="32">
        <v>540</v>
      </c>
      <c r="I223" s="4" t="s">
        <v>71</v>
      </c>
      <c r="J223" s="4" t="s">
        <v>163</v>
      </c>
      <c r="K223" s="6">
        <v>0.36</v>
      </c>
      <c r="L223" s="10"/>
      <c r="M223" s="26"/>
      <c r="N223" s="7">
        <f t="shared" si="32"/>
        <v>0.4392</v>
      </c>
      <c r="P223" s="22" t="s">
        <v>231</v>
      </c>
      <c r="Q223" s="4" t="str">
        <f t="shared" si="31"/>
        <v>18 x 0,25 l</v>
      </c>
    </row>
    <row r="224" spans="1:17" ht="15.75">
      <c r="A224" s="35" t="s">
        <v>81</v>
      </c>
      <c r="B224" s="18" t="s">
        <v>71</v>
      </c>
      <c r="D224" s="3" t="s">
        <v>175</v>
      </c>
      <c r="F224" s="31">
        <v>4740098091295</v>
      </c>
      <c r="H224" s="32">
        <v>360</v>
      </c>
      <c r="I224" s="4" t="s">
        <v>71</v>
      </c>
      <c r="J224" s="4" t="s">
        <v>163</v>
      </c>
      <c r="K224" s="6">
        <v>0.36</v>
      </c>
      <c r="L224" s="10"/>
      <c r="M224" s="26"/>
      <c r="N224" s="7">
        <f t="shared" si="32"/>
        <v>0.4392</v>
      </c>
      <c r="P224" s="22" t="s">
        <v>231</v>
      </c>
      <c r="Q224" s="4" t="str">
        <f t="shared" si="31"/>
        <v>18 x 0,25 l</v>
      </c>
    </row>
    <row r="225" spans="1:17" ht="15.75">
      <c r="A225" s="35" t="s">
        <v>81</v>
      </c>
      <c r="B225" s="18" t="s">
        <v>71</v>
      </c>
      <c r="D225" s="3" t="s">
        <v>176</v>
      </c>
      <c r="F225" s="31">
        <v>4740098091288</v>
      </c>
      <c r="H225" s="32">
        <v>360</v>
      </c>
      <c r="I225" s="4" t="s">
        <v>71</v>
      </c>
      <c r="J225" s="4" t="s">
        <v>163</v>
      </c>
      <c r="K225" s="6">
        <v>0.36</v>
      </c>
      <c r="L225" s="10"/>
      <c r="M225" s="26"/>
      <c r="N225" s="7">
        <f t="shared" si="32"/>
        <v>0.4392</v>
      </c>
      <c r="P225" s="22" t="s">
        <v>231</v>
      </c>
      <c r="Q225" s="4" t="str">
        <f t="shared" si="31"/>
        <v>18 x 0,25 l</v>
      </c>
    </row>
    <row r="226" spans="1:17" ht="15.75">
      <c r="A226" s="35" t="s">
        <v>81</v>
      </c>
      <c r="B226" s="18" t="s">
        <v>71</v>
      </c>
      <c r="C226" s="11"/>
      <c r="D226" s="3" t="s">
        <v>234</v>
      </c>
      <c r="F226" s="31">
        <v>4740098091523</v>
      </c>
      <c r="H226" s="32">
        <v>360</v>
      </c>
      <c r="I226" s="4" t="s">
        <v>71</v>
      </c>
      <c r="J226" s="4" t="s">
        <v>163</v>
      </c>
      <c r="K226" s="6">
        <v>0.52</v>
      </c>
      <c r="L226" s="10"/>
      <c r="M226" s="26"/>
      <c r="N226" s="7">
        <f t="shared" si="32"/>
        <v>0.6344</v>
      </c>
      <c r="P226" s="22" t="s">
        <v>231</v>
      </c>
      <c r="Q226" s="4" t="str">
        <f t="shared" si="31"/>
        <v>18 x 0,25 l</v>
      </c>
    </row>
    <row r="227" spans="1:17" ht="15.75">
      <c r="A227" s="35" t="s">
        <v>81</v>
      </c>
      <c r="B227" s="18" t="s">
        <v>71</v>
      </c>
      <c r="C227" s="11"/>
      <c r="D227" s="92" t="s">
        <v>270</v>
      </c>
      <c r="F227" s="31">
        <v>4740098094807</v>
      </c>
      <c r="H227" s="32">
        <v>360</v>
      </c>
      <c r="I227" s="4" t="s">
        <v>71</v>
      </c>
      <c r="J227" s="4" t="s">
        <v>163</v>
      </c>
      <c r="K227" s="6">
        <v>0.45</v>
      </c>
      <c r="L227" s="10"/>
      <c r="M227" s="26"/>
      <c r="N227" s="7">
        <f t="shared" si="32"/>
        <v>0.549</v>
      </c>
      <c r="P227" s="22" t="s">
        <v>231</v>
      </c>
      <c r="Q227" s="4" t="str">
        <f t="shared" si="31"/>
        <v>18 x 0,25 l</v>
      </c>
    </row>
    <row r="228" spans="3:14" ht="15.75">
      <c r="C228" s="23"/>
      <c r="D228" s="27" t="s">
        <v>212</v>
      </c>
      <c r="F228" s="46"/>
      <c r="K228" s="6"/>
      <c r="L228" s="10"/>
      <c r="M228" s="26"/>
      <c r="N228" s="26"/>
    </row>
    <row r="229" spans="1:17" ht="15.75">
      <c r="A229" s="35" t="s">
        <v>81</v>
      </c>
      <c r="B229" s="18" t="s">
        <v>71</v>
      </c>
      <c r="D229" s="3" t="s">
        <v>83</v>
      </c>
      <c r="F229" s="31">
        <v>4740051004379</v>
      </c>
      <c r="H229" s="32">
        <v>540</v>
      </c>
      <c r="I229" s="4" t="s">
        <v>71</v>
      </c>
      <c r="J229" s="4" t="s">
        <v>54</v>
      </c>
      <c r="K229" s="6">
        <v>1.25</v>
      </c>
      <c r="L229" s="10"/>
      <c r="M229" s="26"/>
      <c r="N229" s="7">
        <f>K229*1.22</f>
        <v>1.525</v>
      </c>
      <c r="P229" s="22" t="s">
        <v>60</v>
      </c>
      <c r="Q229" s="4" t="str">
        <f aca="true" t="shared" si="33" ref="Q229:Q243">CONCATENATE(P229," x ",J229)</f>
        <v>12 x 1 l</v>
      </c>
    </row>
    <row r="230" spans="1:17" ht="15.75">
      <c r="A230" s="35" t="s">
        <v>81</v>
      </c>
      <c r="B230" s="18" t="s">
        <v>71</v>
      </c>
      <c r="D230" s="3" t="s">
        <v>84</v>
      </c>
      <c r="F230" s="31">
        <v>4740098072188</v>
      </c>
      <c r="H230" s="32">
        <v>540</v>
      </c>
      <c r="I230" s="4" t="s">
        <v>71</v>
      </c>
      <c r="J230" s="4" t="s">
        <v>54</v>
      </c>
      <c r="K230" s="6">
        <v>1.25</v>
      </c>
      <c r="L230" s="10"/>
      <c r="M230" s="26"/>
      <c r="N230" s="7">
        <f aca="true" t="shared" si="34" ref="N230:N241">K230*1.22</f>
        <v>1.525</v>
      </c>
      <c r="P230" s="22" t="s">
        <v>60</v>
      </c>
      <c r="Q230" s="4" t="str">
        <f t="shared" si="33"/>
        <v>12 x 1 l</v>
      </c>
    </row>
    <row r="231" spans="1:17" ht="15.75">
      <c r="A231" s="35" t="s">
        <v>81</v>
      </c>
      <c r="B231" s="18" t="s">
        <v>71</v>
      </c>
      <c r="D231" s="3" t="s">
        <v>85</v>
      </c>
      <c r="F231" s="31">
        <v>4740098076698</v>
      </c>
      <c r="H231" s="32">
        <v>540</v>
      </c>
      <c r="I231" s="4" t="s">
        <v>71</v>
      </c>
      <c r="J231" s="4" t="s">
        <v>54</v>
      </c>
      <c r="K231" s="6">
        <v>1.2</v>
      </c>
      <c r="L231" s="10"/>
      <c r="M231" s="26"/>
      <c r="N231" s="7">
        <f t="shared" si="34"/>
        <v>1.464</v>
      </c>
      <c r="P231" s="22" t="s">
        <v>60</v>
      </c>
      <c r="Q231" s="4" t="str">
        <f t="shared" si="33"/>
        <v>12 x 1 l</v>
      </c>
    </row>
    <row r="232" spans="1:17" ht="15.75">
      <c r="A232" s="35" t="s">
        <v>81</v>
      </c>
      <c r="B232" s="18" t="s">
        <v>71</v>
      </c>
      <c r="C232" s="11"/>
      <c r="D232" s="3" t="s">
        <v>260</v>
      </c>
      <c r="F232" s="31">
        <v>4740098094814</v>
      </c>
      <c r="H232" s="32">
        <v>540</v>
      </c>
      <c r="I232" s="4" t="s">
        <v>71</v>
      </c>
      <c r="J232" s="4" t="s">
        <v>54</v>
      </c>
      <c r="K232" s="6">
        <v>1.2</v>
      </c>
      <c r="L232" s="10"/>
      <c r="M232" s="26"/>
      <c r="N232" s="7">
        <f t="shared" si="34"/>
        <v>1.464</v>
      </c>
      <c r="P232" s="22" t="s">
        <v>60</v>
      </c>
      <c r="Q232" s="4" t="str">
        <f t="shared" si="33"/>
        <v>12 x 1 l</v>
      </c>
    </row>
    <row r="233" spans="1:17" ht="15.75">
      <c r="A233" s="35" t="s">
        <v>81</v>
      </c>
      <c r="B233" s="18" t="s">
        <v>71</v>
      </c>
      <c r="D233" s="3" t="s">
        <v>221</v>
      </c>
      <c r="F233" s="31">
        <v>4740098091240</v>
      </c>
      <c r="H233" s="32">
        <v>540</v>
      </c>
      <c r="I233" s="4" t="s">
        <v>71</v>
      </c>
      <c r="J233" s="4" t="s">
        <v>54</v>
      </c>
      <c r="K233" s="6">
        <v>1.2</v>
      </c>
      <c r="L233" s="10"/>
      <c r="M233" s="26"/>
      <c r="N233" s="7">
        <f t="shared" si="34"/>
        <v>1.464</v>
      </c>
      <c r="P233" s="22" t="s">
        <v>60</v>
      </c>
      <c r="Q233" s="4" t="str">
        <f t="shared" si="33"/>
        <v>12 x 1 l</v>
      </c>
    </row>
    <row r="234" spans="1:17" ht="15.75">
      <c r="A234" s="35" t="s">
        <v>81</v>
      </c>
      <c r="B234" s="18" t="s">
        <v>71</v>
      </c>
      <c r="D234" s="3" t="s">
        <v>86</v>
      </c>
      <c r="F234" s="31">
        <v>4740098072492</v>
      </c>
      <c r="H234" s="32">
        <v>540</v>
      </c>
      <c r="I234" s="4" t="s">
        <v>71</v>
      </c>
      <c r="J234" s="4" t="s">
        <v>87</v>
      </c>
      <c r="K234" s="6">
        <v>1.82</v>
      </c>
      <c r="L234" s="10"/>
      <c r="M234" s="26"/>
      <c r="N234" s="7">
        <f t="shared" si="34"/>
        <v>2.2204</v>
      </c>
      <c r="P234" s="22" t="s">
        <v>40</v>
      </c>
      <c r="Q234" s="4" t="str">
        <f t="shared" si="33"/>
        <v>6 x 2 l</v>
      </c>
    </row>
    <row r="235" spans="1:17" ht="15.75">
      <c r="A235" s="35" t="s">
        <v>81</v>
      </c>
      <c r="B235" s="18" t="s">
        <v>71</v>
      </c>
      <c r="D235" s="3" t="s">
        <v>88</v>
      </c>
      <c r="F235" s="31">
        <v>4740098072508</v>
      </c>
      <c r="H235" s="32">
        <v>540</v>
      </c>
      <c r="I235" s="4" t="s">
        <v>71</v>
      </c>
      <c r="J235" s="4" t="s">
        <v>87</v>
      </c>
      <c r="K235" s="6">
        <v>1.82</v>
      </c>
      <c r="L235" s="10"/>
      <c r="M235" s="26"/>
      <c r="N235" s="7">
        <f t="shared" si="34"/>
        <v>2.2204</v>
      </c>
      <c r="P235" s="22" t="s">
        <v>40</v>
      </c>
      <c r="Q235" s="4" t="str">
        <f t="shared" si="33"/>
        <v>6 x 2 l</v>
      </c>
    </row>
    <row r="236" spans="1:17" ht="15.75">
      <c r="A236" s="35" t="s">
        <v>81</v>
      </c>
      <c r="B236" s="18" t="s">
        <v>71</v>
      </c>
      <c r="D236" s="3" t="s">
        <v>89</v>
      </c>
      <c r="F236" s="31">
        <v>4740098072515</v>
      </c>
      <c r="H236" s="32">
        <v>540</v>
      </c>
      <c r="I236" s="4" t="s">
        <v>71</v>
      </c>
      <c r="J236" s="4" t="s">
        <v>87</v>
      </c>
      <c r="K236" s="6">
        <v>1.82</v>
      </c>
      <c r="L236" s="10"/>
      <c r="M236" s="26"/>
      <c r="N236" s="7">
        <f t="shared" si="34"/>
        <v>2.2204</v>
      </c>
      <c r="P236" s="22" t="s">
        <v>40</v>
      </c>
      <c r="Q236" s="4" t="str">
        <f t="shared" si="33"/>
        <v>6 x 2 l</v>
      </c>
    </row>
    <row r="237" spans="1:17" ht="15.75">
      <c r="A237" s="35" t="s">
        <v>81</v>
      </c>
      <c r="B237" s="18" t="s">
        <v>71</v>
      </c>
      <c r="D237" s="3" t="s">
        <v>90</v>
      </c>
      <c r="F237" s="31">
        <v>4740098072539</v>
      </c>
      <c r="H237" s="32">
        <v>540</v>
      </c>
      <c r="I237" s="4" t="s">
        <v>71</v>
      </c>
      <c r="J237" s="4" t="s">
        <v>87</v>
      </c>
      <c r="K237" s="6">
        <v>1.82</v>
      </c>
      <c r="L237" s="10"/>
      <c r="M237" s="26"/>
      <c r="N237" s="7">
        <f t="shared" si="34"/>
        <v>2.2204</v>
      </c>
      <c r="P237" s="22" t="s">
        <v>40</v>
      </c>
      <c r="Q237" s="4" t="str">
        <f t="shared" si="33"/>
        <v>6 x 2 l</v>
      </c>
    </row>
    <row r="238" spans="1:17" ht="15.75">
      <c r="A238" s="35" t="s">
        <v>81</v>
      </c>
      <c r="B238" s="18" t="s">
        <v>71</v>
      </c>
      <c r="D238" s="3" t="s">
        <v>133</v>
      </c>
      <c r="F238" s="31">
        <v>4740098082736</v>
      </c>
      <c r="H238" s="32">
        <v>540</v>
      </c>
      <c r="I238" s="4" t="s">
        <v>71</v>
      </c>
      <c r="J238" s="4" t="s">
        <v>87</v>
      </c>
      <c r="K238" s="6">
        <v>1.82</v>
      </c>
      <c r="L238" s="10"/>
      <c r="M238" s="26"/>
      <c r="N238" s="7">
        <f t="shared" si="34"/>
        <v>2.2204</v>
      </c>
      <c r="P238" s="22" t="s">
        <v>40</v>
      </c>
      <c r="Q238" s="4" t="str">
        <f t="shared" si="33"/>
        <v>6 x 2 l</v>
      </c>
    </row>
    <row r="239" spans="1:17" ht="15.75">
      <c r="A239" s="35" t="s">
        <v>81</v>
      </c>
      <c r="B239" s="18" t="s">
        <v>71</v>
      </c>
      <c r="C239" s="11"/>
      <c r="D239" s="3" t="s">
        <v>265</v>
      </c>
      <c r="F239" s="31">
        <v>4740098094906</v>
      </c>
      <c r="H239" s="32">
        <v>540</v>
      </c>
      <c r="I239" s="4" t="s">
        <v>71</v>
      </c>
      <c r="J239" s="4" t="s">
        <v>87</v>
      </c>
      <c r="K239" s="6">
        <v>1.82</v>
      </c>
      <c r="L239" s="10"/>
      <c r="M239" s="26"/>
      <c r="N239" s="7">
        <f t="shared" si="34"/>
        <v>2.2204</v>
      </c>
      <c r="P239" s="22" t="s">
        <v>40</v>
      </c>
      <c r="Q239" s="4" t="str">
        <f t="shared" si="33"/>
        <v>6 x 2 l</v>
      </c>
    </row>
    <row r="240" spans="1:17" ht="15.75">
      <c r="A240" s="35" t="s">
        <v>81</v>
      </c>
      <c r="B240" s="18" t="s">
        <v>71</v>
      </c>
      <c r="D240" s="3" t="s">
        <v>147</v>
      </c>
      <c r="F240" s="31">
        <v>4740098083535</v>
      </c>
      <c r="H240" s="32">
        <v>540</v>
      </c>
      <c r="I240" s="4" t="s">
        <v>71</v>
      </c>
      <c r="J240" s="4" t="s">
        <v>87</v>
      </c>
      <c r="K240" s="6">
        <v>1.65</v>
      </c>
      <c r="L240" s="10"/>
      <c r="M240" s="26"/>
      <c r="N240" s="7">
        <f t="shared" si="34"/>
        <v>2.013</v>
      </c>
      <c r="P240" s="22" t="s">
        <v>40</v>
      </c>
      <c r="Q240" s="4" t="str">
        <f t="shared" si="33"/>
        <v>6 x 2 l</v>
      </c>
    </row>
    <row r="241" spans="1:17" ht="15" customHeight="1">
      <c r="A241" s="35" t="s">
        <v>81</v>
      </c>
      <c r="B241" s="18" t="s">
        <v>71</v>
      </c>
      <c r="D241" s="3" t="s">
        <v>148</v>
      </c>
      <c r="F241" s="31">
        <v>4740098083528</v>
      </c>
      <c r="H241" s="32">
        <v>540</v>
      </c>
      <c r="I241" s="4" t="s">
        <v>71</v>
      </c>
      <c r="J241" s="4" t="s">
        <v>87</v>
      </c>
      <c r="K241" s="6">
        <v>1.65</v>
      </c>
      <c r="L241" s="10"/>
      <c r="M241" s="26"/>
      <c r="N241" s="7">
        <f t="shared" si="34"/>
        <v>2.013</v>
      </c>
      <c r="P241" s="22" t="s">
        <v>40</v>
      </c>
      <c r="Q241" s="4" t="str">
        <f t="shared" si="33"/>
        <v>6 x 2 l</v>
      </c>
    </row>
    <row r="242" spans="1:18" ht="15.75">
      <c r="A242" s="93" t="s">
        <v>81</v>
      </c>
      <c r="B242" s="18" t="s">
        <v>71</v>
      </c>
      <c r="C242" s="45"/>
      <c r="D242" s="18" t="s">
        <v>388</v>
      </c>
      <c r="E242" s="45"/>
      <c r="F242" s="31">
        <v>4740098083542</v>
      </c>
      <c r="G242" s="45"/>
      <c r="H242" s="32">
        <v>540</v>
      </c>
      <c r="I242" s="45" t="s">
        <v>71</v>
      </c>
      <c r="J242" s="45" t="s">
        <v>87</v>
      </c>
      <c r="K242" s="52">
        <v>1.65</v>
      </c>
      <c r="L242" s="47"/>
      <c r="M242" s="59"/>
      <c r="N242" s="48">
        <f>K242*1.22</f>
        <v>2.013</v>
      </c>
      <c r="O242" s="49"/>
      <c r="P242" s="50" t="s">
        <v>40</v>
      </c>
      <c r="Q242" s="45" t="str">
        <f t="shared" si="33"/>
        <v>6 x 2 l</v>
      </c>
      <c r="R242" s="18"/>
    </row>
    <row r="243" spans="1:18" ht="15.75">
      <c r="A243" s="93" t="s">
        <v>81</v>
      </c>
      <c r="B243" s="18" t="s">
        <v>71</v>
      </c>
      <c r="C243" s="11"/>
      <c r="D243" s="18" t="s">
        <v>395</v>
      </c>
      <c r="E243" s="45"/>
      <c r="F243" s="31">
        <v>4740051000135</v>
      </c>
      <c r="G243" s="45"/>
      <c r="H243" s="32">
        <v>540</v>
      </c>
      <c r="I243" s="45" t="s">
        <v>71</v>
      </c>
      <c r="J243" s="45" t="s">
        <v>87</v>
      </c>
      <c r="K243" s="52">
        <v>1.82</v>
      </c>
      <c r="L243" s="47"/>
      <c r="M243" s="59"/>
      <c r="N243" s="48">
        <f>K243*1.22</f>
        <v>2.2204</v>
      </c>
      <c r="O243" s="49"/>
      <c r="P243" s="50" t="s">
        <v>40</v>
      </c>
      <c r="Q243" s="45" t="str">
        <f t="shared" si="33"/>
        <v>6 x 2 l</v>
      </c>
      <c r="R243" s="18"/>
    </row>
    <row r="244" spans="1:14" ht="15.75">
      <c r="A244" s="35"/>
      <c r="F244" s="31"/>
      <c r="H244" s="32"/>
      <c r="K244" s="6"/>
      <c r="L244" s="10"/>
      <c r="M244" s="26"/>
      <c r="N244" s="7"/>
    </row>
    <row r="245" spans="3:14" ht="15.75">
      <c r="C245" s="23"/>
      <c r="D245" s="24" t="s">
        <v>172</v>
      </c>
      <c r="F245" s="46"/>
      <c r="K245" s="6"/>
      <c r="L245" s="10"/>
      <c r="M245" s="26"/>
      <c r="N245" s="26"/>
    </row>
    <row r="246" spans="3:14" ht="15.75">
      <c r="C246" s="23"/>
      <c r="D246" s="27" t="s">
        <v>248</v>
      </c>
      <c r="F246" s="46"/>
      <c r="K246" s="6"/>
      <c r="L246" s="10"/>
      <c r="M246" s="26"/>
      <c r="N246" s="26"/>
    </row>
    <row r="247" spans="1:17" ht="15.75">
      <c r="A247" s="18" t="s">
        <v>172</v>
      </c>
      <c r="B247" s="18" t="s">
        <v>71</v>
      </c>
      <c r="C247" s="11"/>
      <c r="D247" s="3" t="s">
        <v>184</v>
      </c>
      <c r="F247" s="31">
        <v>4740098091103</v>
      </c>
      <c r="H247" s="32">
        <v>540</v>
      </c>
      <c r="I247" s="4" t="s">
        <v>71</v>
      </c>
      <c r="J247" s="4" t="s">
        <v>25</v>
      </c>
      <c r="K247" s="6">
        <v>1.04</v>
      </c>
      <c r="L247" s="10"/>
      <c r="M247" s="26"/>
      <c r="N247" s="7">
        <f>K247*1.22</f>
        <v>1.2688</v>
      </c>
      <c r="P247" s="22" t="s">
        <v>231</v>
      </c>
      <c r="Q247" s="4" t="str">
        <f aca="true" t="shared" si="35" ref="Q247:Q254">CONCATENATE(P247," x ",J247)</f>
        <v>18 x 0,33 l</v>
      </c>
    </row>
    <row r="248" spans="1:17" ht="15.75">
      <c r="A248" s="18" t="s">
        <v>172</v>
      </c>
      <c r="B248" s="18" t="s">
        <v>71</v>
      </c>
      <c r="C248" s="11"/>
      <c r="D248" s="3" t="s">
        <v>173</v>
      </c>
      <c r="F248" s="31">
        <v>4740098091110</v>
      </c>
      <c r="H248" s="32">
        <v>540</v>
      </c>
      <c r="I248" s="4" t="s">
        <v>71</v>
      </c>
      <c r="J248" s="4" t="s">
        <v>25</v>
      </c>
      <c r="K248" s="6">
        <v>1.04</v>
      </c>
      <c r="L248" s="10"/>
      <c r="M248" s="26"/>
      <c r="N248" s="7">
        <f aca="true" t="shared" si="36" ref="N248:N256">K248*1.22</f>
        <v>1.2688</v>
      </c>
      <c r="P248" s="22" t="s">
        <v>231</v>
      </c>
      <c r="Q248" s="4" t="str">
        <f t="shared" si="35"/>
        <v>18 x 0,33 l</v>
      </c>
    </row>
    <row r="249" spans="1:17" ht="15.75">
      <c r="A249" s="18" t="s">
        <v>172</v>
      </c>
      <c r="B249" s="18" t="s">
        <v>71</v>
      </c>
      <c r="C249" s="11"/>
      <c r="D249" s="3" t="s">
        <v>232</v>
      </c>
      <c r="F249" s="31">
        <v>4740098091516</v>
      </c>
      <c r="H249" s="32">
        <v>540</v>
      </c>
      <c r="I249" s="4" t="s">
        <v>71</v>
      </c>
      <c r="J249" s="4" t="s">
        <v>25</v>
      </c>
      <c r="K249" s="6">
        <v>1.04</v>
      </c>
      <c r="L249" s="10"/>
      <c r="M249" s="26"/>
      <c r="N249" s="7">
        <f t="shared" si="36"/>
        <v>1.2688</v>
      </c>
      <c r="P249" s="22" t="s">
        <v>231</v>
      </c>
      <c r="Q249" s="4" t="str">
        <f t="shared" si="35"/>
        <v>18 x 0,33 l</v>
      </c>
    </row>
    <row r="250" spans="1:17" ht="15.75">
      <c r="A250" s="18" t="s">
        <v>172</v>
      </c>
      <c r="B250" s="18" t="s">
        <v>71</v>
      </c>
      <c r="C250" s="11"/>
      <c r="D250" s="3" t="s">
        <v>233</v>
      </c>
      <c r="F250" s="31">
        <v>4740098091578</v>
      </c>
      <c r="H250" s="32">
        <v>540</v>
      </c>
      <c r="I250" s="4" t="s">
        <v>71</v>
      </c>
      <c r="J250" s="4" t="s">
        <v>25</v>
      </c>
      <c r="K250" s="6">
        <v>1.04</v>
      </c>
      <c r="L250" s="10"/>
      <c r="M250" s="26"/>
      <c r="N250" s="7">
        <f t="shared" si="36"/>
        <v>1.2688</v>
      </c>
      <c r="P250" s="22" t="s">
        <v>231</v>
      </c>
      <c r="Q250" s="4" t="str">
        <f t="shared" si="35"/>
        <v>18 x 0,33 l</v>
      </c>
    </row>
    <row r="251" spans="1:17" ht="15.75">
      <c r="A251" s="18" t="s">
        <v>172</v>
      </c>
      <c r="B251" s="18" t="s">
        <v>71</v>
      </c>
      <c r="C251" s="11"/>
      <c r="D251" s="3" t="s">
        <v>249</v>
      </c>
      <c r="F251" s="31">
        <v>4740098094135</v>
      </c>
      <c r="H251" s="32">
        <v>540</v>
      </c>
      <c r="I251" s="4" t="s">
        <v>71</v>
      </c>
      <c r="J251" s="4" t="s">
        <v>25</v>
      </c>
      <c r="K251" s="6">
        <v>1.26</v>
      </c>
      <c r="L251" s="10"/>
      <c r="M251" s="26"/>
      <c r="N251" s="7">
        <f t="shared" si="36"/>
        <v>1.5372</v>
      </c>
      <c r="P251" s="22" t="s">
        <v>231</v>
      </c>
      <c r="Q251" s="4" t="str">
        <f t="shared" si="35"/>
        <v>18 x 0,33 l</v>
      </c>
    </row>
    <row r="252" spans="1:17" ht="15.75">
      <c r="A252" s="18" t="s">
        <v>172</v>
      </c>
      <c r="B252" s="18" t="s">
        <v>71</v>
      </c>
      <c r="C252" s="11"/>
      <c r="D252" s="3" t="s">
        <v>250</v>
      </c>
      <c r="F252" s="31">
        <v>4740098094142</v>
      </c>
      <c r="H252" s="32">
        <v>540</v>
      </c>
      <c r="I252" s="4" t="s">
        <v>71</v>
      </c>
      <c r="J252" s="4" t="s">
        <v>25</v>
      </c>
      <c r="K252" s="6">
        <v>1.26</v>
      </c>
      <c r="L252" s="10"/>
      <c r="M252" s="26"/>
      <c r="N252" s="7">
        <f t="shared" si="36"/>
        <v>1.5372</v>
      </c>
      <c r="P252" s="22" t="s">
        <v>231</v>
      </c>
      <c r="Q252" s="4" t="str">
        <f t="shared" si="35"/>
        <v>18 x 0,33 l</v>
      </c>
    </row>
    <row r="253" spans="1:17" ht="15.75">
      <c r="A253" s="18" t="s">
        <v>172</v>
      </c>
      <c r="B253" s="18" t="s">
        <v>71</v>
      </c>
      <c r="C253" s="11"/>
      <c r="D253" s="3" t="s">
        <v>259</v>
      </c>
      <c r="F253" s="31">
        <v>4740098094760</v>
      </c>
      <c r="H253" s="32">
        <v>540</v>
      </c>
      <c r="I253" s="4" t="s">
        <v>71</v>
      </c>
      <c r="J253" s="4" t="s">
        <v>25</v>
      </c>
      <c r="K253" s="6">
        <v>1.26</v>
      </c>
      <c r="L253" s="10"/>
      <c r="M253" s="26"/>
      <c r="N253" s="7">
        <f t="shared" si="36"/>
        <v>1.5372</v>
      </c>
      <c r="P253" s="22" t="s">
        <v>231</v>
      </c>
      <c r="Q253" s="4" t="str">
        <f t="shared" si="35"/>
        <v>18 x 0,33 l</v>
      </c>
    </row>
    <row r="254" spans="1:17" ht="15.75">
      <c r="A254" s="18" t="s">
        <v>172</v>
      </c>
      <c r="B254" s="18" t="s">
        <v>71</v>
      </c>
      <c r="C254" s="86"/>
      <c r="D254" s="18" t="s">
        <v>349</v>
      </c>
      <c r="E254" s="45"/>
      <c r="F254" s="31">
        <v>4740098999850</v>
      </c>
      <c r="G254" s="45"/>
      <c r="H254" s="32">
        <v>540</v>
      </c>
      <c r="I254" s="45" t="s">
        <v>71</v>
      </c>
      <c r="J254" s="45" t="s">
        <v>25</v>
      </c>
      <c r="K254" s="52">
        <v>1.26</v>
      </c>
      <c r="L254" s="47"/>
      <c r="M254" s="59"/>
      <c r="N254" s="7">
        <f t="shared" si="36"/>
        <v>1.5372</v>
      </c>
      <c r="O254" s="49"/>
      <c r="P254" s="50" t="s">
        <v>231</v>
      </c>
      <c r="Q254" s="45" t="str">
        <f t="shared" si="35"/>
        <v>18 x 0,33 l</v>
      </c>
    </row>
    <row r="255" spans="1:17" ht="15.75">
      <c r="A255" s="18" t="s">
        <v>172</v>
      </c>
      <c r="B255" s="18" t="s">
        <v>71</v>
      </c>
      <c r="C255" s="86"/>
      <c r="D255" s="18" t="s">
        <v>378</v>
      </c>
      <c r="E255" s="45"/>
      <c r="F255" s="31">
        <v>4740098999782</v>
      </c>
      <c r="G255" s="45"/>
      <c r="H255" s="32">
        <v>540</v>
      </c>
      <c r="I255" s="45" t="s">
        <v>71</v>
      </c>
      <c r="J255" s="45" t="s">
        <v>25</v>
      </c>
      <c r="K255" s="52">
        <v>1.26</v>
      </c>
      <c r="L255" s="47"/>
      <c r="M255" s="59"/>
      <c r="N255" s="7">
        <f t="shared" si="36"/>
        <v>1.5372</v>
      </c>
      <c r="O255" s="49"/>
      <c r="P255" s="50" t="s">
        <v>231</v>
      </c>
      <c r="Q255" s="45" t="str">
        <f>CONCATENATE(P255," x ",J255)</f>
        <v>18 x 0,33 l</v>
      </c>
    </row>
    <row r="256" spans="1:17" ht="15.75">
      <c r="A256" s="18" t="s">
        <v>172</v>
      </c>
      <c r="B256" s="18" t="s">
        <v>71</v>
      </c>
      <c r="C256" s="86"/>
      <c r="D256" s="18" t="s">
        <v>379</v>
      </c>
      <c r="E256" s="45"/>
      <c r="F256" s="31">
        <v>4740051999781</v>
      </c>
      <c r="G256" s="45"/>
      <c r="H256" s="32">
        <v>540</v>
      </c>
      <c r="I256" s="45" t="s">
        <v>71</v>
      </c>
      <c r="J256" s="45" t="s">
        <v>25</v>
      </c>
      <c r="K256" s="52">
        <v>1.26</v>
      </c>
      <c r="L256" s="47"/>
      <c r="M256" s="59"/>
      <c r="N256" s="7">
        <f t="shared" si="36"/>
        <v>1.5372</v>
      </c>
      <c r="O256" s="49"/>
      <c r="P256" s="50" t="s">
        <v>231</v>
      </c>
      <c r="Q256" s="45" t="str">
        <f>CONCATENATE(P256," x ",J256)</f>
        <v>18 x 0,33 l</v>
      </c>
    </row>
    <row r="257" spans="3:17" ht="15.75">
      <c r="C257" s="86"/>
      <c r="D257" s="18"/>
      <c r="E257" s="45"/>
      <c r="F257" s="31"/>
      <c r="G257" s="45"/>
      <c r="H257" s="32"/>
      <c r="I257" s="45"/>
      <c r="J257" s="45"/>
      <c r="K257" s="52"/>
      <c r="L257" s="47"/>
      <c r="M257" s="59"/>
      <c r="N257" s="48"/>
      <c r="O257" s="49"/>
      <c r="P257" s="50"/>
      <c r="Q257" s="45"/>
    </row>
    <row r="258" spans="3:14" ht="15.75">
      <c r="C258" s="23"/>
      <c r="D258" s="24" t="s">
        <v>91</v>
      </c>
      <c r="E258" s="1"/>
      <c r="F258" s="38"/>
      <c r="G258" s="1"/>
      <c r="H258" s="1"/>
      <c r="I258" s="1"/>
      <c r="J258" s="1"/>
      <c r="K258" s="6"/>
      <c r="L258" s="55"/>
      <c r="N258" s="7"/>
    </row>
    <row r="259" spans="1:17" ht="15.75">
      <c r="A259" s="35" t="s">
        <v>92</v>
      </c>
      <c r="B259" s="18" t="s">
        <v>39</v>
      </c>
      <c r="D259" s="3" t="s">
        <v>180</v>
      </c>
      <c r="E259" s="1"/>
      <c r="F259" s="33">
        <v>4740098088202</v>
      </c>
      <c r="G259" s="1"/>
      <c r="H259" s="32">
        <v>270</v>
      </c>
      <c r="I259" s="4" t="s">
        <v>39</v>
      </c>
      <c r="J259" s="4" t="s">
        <v>30</v>
      </c>
      <c r="K259" s="6">
        <v>0.73</v>
      </c>
      <c r="L259" s="10"/>
      <c r="M259" s="26"/>
      <c r="N259" s="7">
        <f>K259*1.22</f>
        <v>0.8906</v>
      </c>
      <c r="O259" s="25">
        <v>0.1</v>
      </c>
      <c r="P259" s="22" t="s">
        <v>60</v>
      </c>
      <c r="Q259" s="4" t="str">
        <f aca="true" t="shared" si="37" ref="Q259:Q265">CONCATENATE(P259," x ",J259)</f>
        <v>12 x 0,5 l</v>
      </c>
    </row>
    <row r="260" spans="1:17" ht="15.75">
      <c r="A260" s="35" t="s">
        <v>92</v>
      </c>
      <c r="B260" s="18" t="s">
        <v>39</v>
      </c>
      <c r="C260" s="15"/>
      <c r="D260" s="3" t="s">
        <v>237</v>
      </c>
      <c r="E260" s="1"/>
      <c r="F260" s="33">
        <v>4740098092551</v>
      </c>
      <c r="G260" s="1"/>
      <c r="H260" s="32">
        <v>270</v>
      </c>
      <c r="I260" s="4" t="s">
        <v>39</v>
      </c>
      <c r="J260" s="4" t="s">
        <v>30</v>
      </c>
      <c r="K260" s="6">
        <v>0.73</v>
      </c>
      <c r="L260" s="10"/>
      <c r="M260" s="26"/>
      <c r="N260" s="7">
        <f aca="true" t="shared" si="38" ref="N260:N265">K260*1.22</f>
        <v>0.8906</v>
      </c>
      <c r="O260" s="25">
        <v>0.1</v>
      </c>
      <c r="P260" s="22" t="s">
        <v>60</v>
      </c>
      <c r="Q260" s="4" t="str">
        <f t="shared" si="37"/>
        <v>12 x 0,5 l</v>
      </c>
    </row>
    <row r="261" spans="1:17" ht="15.75">
      <c r="A261" s="35" t="s">
        <v>92</v>
      </c>
      <c r="B261" s="18" t="s">
        <v>39</v>
      </c>
      <c r="C261" s="15"/>
      <c r="D261" s="3" t="s">
        <v>312</v>
      </c>
      <c r="E261" s="1"/>
      <c r="F261" s="33">
        <v>4740098097471</v>
      </c>
      <c r="G261" s="1"/>
      <c r="H261" s="32">
        <v>270</v>
      </c>
      <c r="I261" s="4" t="s">
        <v>39</v>
      </c>
      <c r="J261" s="4" t="s">
        <v>30</v>
      </c>
      <c r="K261" s="6">
        <v>0.73</v>
      </c>
      <c r="L261" s="10"/>
      <c r="M261" s="26"/>
      <c r="N261" s="7">
        <f t="shared" si="38"/>
        <v>0.8906</v>
      </c>
      <c r="O261" s="25">
        <v>0.1</v>
      </c>
      <c r="P261" s="22" t="s">
        <v>60</v>
      </c>
      <c r="Q261" s="4" t="str">
        <f t="shared" si="37"/>
        <v>12 x 0,5 l</v>
      </c>
    </row>
    <row r="262" spans="1:17" ht="15.75">
      <c r="A262" s="35" t="s">
        <v>92</v>
      </c>
      <c r="B262" s="18" t="s">
        <v>39</v>
      </c>
      <c r="C262" s="15"/>
      <c r="D262" s="3" t="s">
        <v>394</v>
      </c>
      <c r="E262" s="1"/>
      <c r="F262" s="33">
        <v>4740051000326</v>
      </c>
      <c r="G262" s="1"/>
      <c r="H262" s="32">
        <v>270</v>
      </c>
      <c r="I262" s="4" t="s">
        <v>39</v>
      </c>
      <c r="J262" s="4" t="s">
        <v>30</v>
      </c>
      <c r="K262" s="6">
        <v>0.73</v>
      </c>
      <c r="L262" s="10"/>
      <c r="M262" s="26"/>
      <c r="N262" s="7">
        <f>K262*1.22</f>
        <v>0.8906</v>
      </c>
      <c r="O262" s="25">
        <v>0.1</v>
      </c>
      <c r="P262" s="22" t="s">
        <v>60</v>
      </c>
      <c r="Q262" s="4" t="str">
        <f>CONCATENATE(P262," x ",J262)</f>
        <v>12 x 0,5 l</v>
      </c>
    </row>
    <row r="263" spans="1:17" ht="15.75">
      <c r="A263" s="35" t="s">
        <v>92</v>
      </c>
      <c r="B263" s="18" t="s">
        <v>39</v>
      </c>
      <c r="D263" s="3" t="s">
        <v>180</v>
      </c>
      <c r="E263" s="1"/>
      <c r="F263" s="33">
        <v>4740098088219</v>
      </c>
      <c r="G263" s="1"/>
      <c r="H263" s="32">
        <v>270</v>
      </c>
      <c r="I263" s="4" t="s">
        <v>39</v>
      </c>
      <c r="J263" s="4" t="s">
        <v>66</v>
      </c>
      <c r="K263" s="6">
        <v>1.276</v>
      </c>
      <c r="L263" s="10"/>
      <c r="M263" s="26"/>
      <c r="N263" s="7">
        <f t="shared" si="38"/>
        <v>1.55672</v>
      </c>
      <c r="O263" s="25">
        <v>0.1</v>
      </c>
      <c r="P263" s="22" t="s">
        <v>40</v>
      </c>
      <c r="Q263" s="4" t="str">
        <f t="shared" si="37"/>
        <v>6 x 1,5 l</v>
      </c>
    </row>
    <row r="264" spans="1:17" ht="15.75">
      <c r="A264" s="35" t="s">
        <v>92</v>
      </c>
      <c r="B264" s="18" t="s">
        <v>39</v>
      </c>
      <c r="C264" s="15"/>
      <c r="D264" s="3" t="s">
        <v>237</v>
      </c>
      <c r="E264" s="1"/>
      <c r="F264" s="33">
        <v>4740098092568</v>
      </c>
      <c r="G264" s="1"/>
      <c r="H264" s="32">
        <v>270</v>
      </c>
      <c r="I264" s="4" t="s">
        <v>39</v>
      </c>
      <c r="J264" s="4" t="s">
        <v>66</v>
      </c>
      <c r="K264" s="6">
        <v>1.276</v>
      </c>
      <c r="L264" s="10"/>
      <c r="M264" s="26"/>
      <c r="N264" s="7">
        <f t="shared" si="38"/>
        <v>1.55672</v>
      </c>
      <c r="O264" s="25">
        <v>0.1</v>
      </c>
      <c r="P264" s="22" t="s">
        <v>40</v>
      </c>
      <c r="Q264" s="4" t="str">
        <f t="shared" si="37"/>
        <v>6 x 1,5 l</v>
      </c>
    </row>
    <row r="265" spans="1:17" ht="15.75">
      <c r="A265" s="35" t="s">
        <v>92</v>
      </c>
      <c r="B265" s="18" t="s">
        <v>39</v>
      </c>
      <c r="C265" s="15"/>
      <c r="D265" s="3" t="s">
        <v>312</v>
      </c>
      <c r="E265" s="87"/>
      <c r="F265" s="33">
        <v>4740098097488</v>
      </c>
      <c r="G265" s="87"/>
      <c r="H265" s="32">
        <v>270</v>
      </c>
      <c r="I265" s="4" t="s">
        <v>39</v>
      </c>
      <c r="J265" s="4" t="s">
        <v>66</v>
      </c>
      <c r="K265" s="6">
        <v>1.276</v>
      </c>
      <c r="L265" s="10"/>
      <c r="M265" s="26"/>
      <c r="N265" s="7">
        <f t="shared" si="38"/>
        <v>1.55672</v>
      </c>
      <c r="O265" s="25">
        <v>0.1</v>
      </c>
      <c r="P265" s="22" t="s">
        <v>40</v>
      </c>
      <c r="Q265" s="4" t="str">
        <f t="shared" si="37"/>
        <v>6 x 1,5 l</v>
      </c>
    </row>
    <row r="266" spans="1:17" ht="15.75">
      <c r="A266" s="35" t="s">
        <v>92</v>
      </c>
      <c r="B266" s="18" t="s">
        <v>39</v>
      </c>
      <c r="C266" s="15"/>
      <c r="D266" s="3" t="s">
        <v>394</v>
      </c>
      <c r="E266" s="1"/>
      <c r="F266" s="33">
        <v>4740051000449</v>
      </c>
      <c r="G266" s="1"/>
      <c r="H266" s="32">
        <v>270</v>
      </c>
      <c r="I266" s="4" t="s">
        <v>39</v>
      </c>
      <c r="J266" s="4" t="s">
        <v>66</v>
      </c>
      <c r="K266" s="6">
        <v>1.276</v>
      </c>
      <c r="L266" s="10"/>
      <c r="M266" s="26"/>
      <c r="N266" s="7">
        <f>K266*1.22</f>
        <v>1.55672</v>
      </c>
      <c r="O266" s="25">
        <v>0.1</v>
      </c>
      <c r="P266" s="22" t="s">
        <v>40</v>
      </c>
      <c r="Q266" s="4" t="str">
        <f>CONCATENATE(P266," x ",J266)</f>
        <v>6 x 1,5 l</v>
      </c>
    </row>
    <row r="267" spans="3:14" ht="15.75">
      <c r="C267" s="23"/>
      <c r="D267" s="24"/>
      <c r="K267" s="34"/>
      <c r="L267" s="30"/>
      <c r="N267" s="7"/>
    </row>
    <row r="268" spans="3:14" ht="15.75">
      <c r="C268" s="23"/>
      <c r="D268" s="24" t="s">
        <v>105</v>
      </c>
      <c r="K268" s="34"/>
      <c r="L268" s="30"/>
      <c r="N268" s="7"/>
    </row>
    <row r="269" spans="3:14" ht="15.75">
      <c r="C269" s="23"/>
      <c r="D269" s="27" t="s">
        <v>202</v>
      </c>
      <c r="K269" s="34"/>
      <c r="L269" s="30"/>
      <c r="N269" s="7"/>
    </row>
    <row r="270" spans="1:17" ht="15.75">
      <c r="A270" s="18" t="s">
        <v>105</v>
      </c>
      <c r="B270" s="18" t="s">
        <v>23</v>
      </c>
      <c r="D270" s="35" t="s">
        <v>106</v>
      </c>
      <c r="F270" s="81" t="s">
        <v>150</v>
      </c>
      <c r="H270" s="4">
        <v>360</v>
      </c>
      <c r="I270" s="4" t="s">
        <v>24</v>
      </c>
      <c r="J270" s="4" t="s">
        <v>25</v>
      </c>
      <c r="K270" s="58">
        <v>0.41</v>
      </c>
      <c r="L270" s="30"/>
      <c r="N270" s="7">
        <f>K270*1.22</f>
        <v>0.5002</v>
      </c>
      <c r="O270" s="25">
        <v>0.1</v>
      </c>
      <c r="P270" s="22" t="s">
        <v>26</v>
      </c>
      <c r="Q270" s="4" t="str">
        <f aca="true" t="shared" si="39" ref="Q270:Q282">CONCATENATE(P270," x ",J270)</f>
        <v>24 x 0,33 l</v>
      </c>
    </row>
    <row r="271" spans="1:17" ht="15.75">
      <c r="A271" s="18" t="s">
        <v>105</v>
      </c>
      <c r="B271" s="18" t="s">
        <v>23</v>
      </c>
      <c r="D271" s="35" t="s">
        <v>107</v>
      </c>
      <c r="F271" s="81" t="s">
        <v>149</v>
      </c>
      <c r="H271" s="4">
        <v>360</v>
      </c>
      <c r="I271" s="4" t="s">
        <v>24</v>
      </c>
      <c r="J271" s="4" t="s">
        <v>25</v>
      </c>
      <c r="K271" s="58">
        <v>0.41</v>
      </c>
      <c r="L271" s="30"/>
      <c r="N271" s="7">
        <f aca="true" t="shared" si="40" ref="N271:N282">K271*1.22</f>
        <v>0.5002</v>
      </c>
      <c r="O271" s="25">
        <v>0.1</v>
      </c>
      <c r="P271" s="22" t="s">
        <v>26</v>
      </c>
      <c r="Q271" s="4" t="str">
        <f t="shared" si="39"/>
        <v>24 x 0,33 l</v>
      </c>
    </row>
    <row r="272" spans="1:17" ht="15.75">
      <c r="A272" s="18" t="s">
        <v>105</v>
      </c>
      <c r="B272" s="18" t="s">
        <v>39</v>
      </c>
      <c r="D272" s="3" t="s">
        <v>106</v>
      </c>
      <c r="F272" s="33">
        <v>4740098083450</v>
      </c>
      <c r="H272" s="32">
        <v>360</v>
      </c>
      <c r="I272" s="4" t="s">
        <v>39</v>
      </c>
      <c r="J272" s="4" t="s">
        <v>30</v>
      </c>
      <c r="K272" s="34">
        <v>0.403</v>
      </c>
      <c r="L272" s="10"/>
      <c r="M272" s="26"/>
      <c r="N272" s="7">
        <f t="shared" si="40"/>
        <v>0.49166000000000004</v>
      </c>
      <c r="O272" s="25">
        <v>0.1</v>
      </c>
      <c r="P272" s="22" t="s">
        <v>60</v>
      </c>
      <c r="Q272" s="4" t="str">
        <f t="shared" si="39"/>
        <v>12 x 0,5 l</v>
      </c>
    </row>
    <row r="273" spans="1:17" ht="15.75">
      <c r="A273" s="18" t="s">
        <v>105</v>
      </c>
      <c r="B273" s="18" t="s">
        <v>39</v>
      </c>
      <c r="D273" s="3" t="s">
        <v>107</v>
      </c>
      <c r="F273" s="33">
        <v>4740098083443</v>
      </c>
      <c r="H273" s="32">
        <v>180</v>
      </c>
      <c r="I273" s="4" t="s">
        <v>39</v>
      </c>
      <c r="J273" s="4" t="s">
        <v>30</v>
      </c>
      <c r="K273" s="34">
        <v>0.403</v>
      </c>
      <c r="L273" s="10"/>
      <c r="M273" s="26"/>
      <c r="N273" s="7">
        <f t="shared" si="40"/>
        <v>0.49166000000000004</v>
      </c>
      <c r="O273" s="25">
        <v>0.1</v>
      </c>
      <c r="P273" s="22" t="s">
        <v>60</v>
      </c>
      <c r="Q273" s="4" t="str">
        <f t="shared" si="39"/>
        <v>12 x 0,5 l</v>
      </c>
    </row>
    <row r="274" spans="1:18" s="56" customFormat="1" ht="15.75">
      <c r="A274" s="18" t="s">
        <v>105</v>
      </c>
      <c r="B274" s="18" t="s">
        <v>39</v>
      </c>
      <c r="C274" s="4"/>
      <c r="D274" s="3" t="s">
        <v>155</v>
      </c>
      <c r="E274" s="4"/>
      <c r="F274" s="33">
        <v>4740098083504</v>
      </c>
      <c r="G274" s="4"/>
      <c r="H274" s="32">
        <v>180</v>
      </c>
      <c r="I274" s="4" t="s">
        <v>39</v>
      </c>
      <c r="J274" s="4" t="s">
        <v>30</v>
      </c>
      <c r="K274" s="34">
        <v>0.403</v>
      </c>
      <c r="L274" s="10"/>
      <c r="M274" s="26"/>
      <c r="N274" s="7">
        <f t="shared" si="40"/>
        <v>0.49166000000000004</v>
      </c>
      <c r="O274" s="25">
        <v>0.1</v>
      </c>
      <c r="P274" s="22" t="s">
        <v>60</v>
      </c>
      <c r="Q274" s="4" t="str">
        <f t="shared" si="39"/>
        <v>12 x 0,5 l</v>
      </c>
      <c r="R274" s="99"/>
    </row>
    <row r="275" spans="1:18" s="56" customFormat="1" ht="15.75">
      <c r="A275" s="18" t="s">
        <v>105</v>
      </c>
      <c r="B275" s="18" t="s">
        <v>39</v>
      </c>
      <c r="C275" s="4"/>
      <c r="D275" s="3" t="s">
        <v>156</v>
      </c>
      <c r="E275" s="4"/>
      <c r="F275" s="33">
        <v>4740098083481</v>
      </c>
      <c r="G275" s="4"/>
      <c r="H275" s="32">
        <v>180</v>
      </c>
      <c r="I275" s="4" t="s">
        <v>39</v>
      </c>
      <c r="J275" s="4" t="s">
        <v>30</v>
      </c>
      <c r="K275" s="34">
        <v>0.403</v>
      </c>
      <c r="L275" s="10"/>
      <c r="M275" s="26"/>
      <c r="N275" s="7">
        <f t="shared" si="40"/>
        <v>0.49166000000000004</v>
      </c>
      <c r="O275" s="25">
        <v>0.1</v>
      </c>
      <c r="P275" s="22" t="s">
        <v>60</v>
      </c>
      <c r="Q275" s="4" t="str">
        <f t="shared" si="39"/>
        <v>12 x 0,5 l</v>
      </c>
      <c r="R275" s="99"/>
    </row>
    <row r="276" spans="1:18" s="56" customFormat="1" ht="15.75">
      <c r="A276" s="18" t="s">
        <v>105</v>
      </c>
      <c r="B276" s="18" t="s">
        <v>39</v>
      </c>
      <c r="C276" s="15"/>
      <c r="D276" s="3" t="s">
        <v>238</v>
      </c>
      <c r="E276" s="4"/>
      <c r="F276" s="33">
        <v>4740098092254</v>
      </c>
      <c r="G276" s="4"/>
      <c r="H276" s="32">
        <v>360</v>
      </c>
      <c r="I276" s="4" t="s">
        <v>39</v>
      </c>
      <c r="J276" s="4" t="s">
        <v>30</v>
      </c>
      <c r="K276" s="34">
        <v>0.463</v>
      </c>
      <c r="L276" s="10"/>
      <c r="M276" s="26"/>
      <c r="N276" s="7">
        <f t="shared" si="40"/>
        <v>0.56486</v>
      </c>
      <c r="O276" s="25">
        <v>0.1</v>
      </c>
      <c r="P276" s="22" t="s">
        <v>60</v>
      </c>
      <c r="Q276" s="4" t="str">
        <f t="shared" si="39"/>
        <v>12 x 0,5 l</v>
      </c>
      <c r="R276" s="99"/>
    </row>
    <row r="277" spans="1:18" s="3" customFormat="1" ht="15.75">
      <c r="A277" s="18" t="s">
        <v>105</v>
      </c>
      <c r="B277" s="18" t="s">
        <v>39</v>
      </c>
      <c r="C277" s="11"/>
      <c r="D277" s="3" t="s">
        <v>226</v>
      </c>
      <c r="E277" s="4"/>
      <c r="F277" s="33">
        <v>4740098090540</v>
      </c>
      <c r="G277" s="4"/>
      <c r="H277" s="32">
        <v>360</v>
      </c>
      <c r="I277" s="4" t="s">
        <v>39</v>
      </c>
      <c r="J277" s="4" t="s">
        <v>139</v>
      </c>
      <c r="K277" s="34">
        <v>0.613</v>
      </c>
      <c r="L277" s="10"/>
      <c r="M277" s="26"/>
      <c r="N277" s="7">
        <f t="shared" si="40"/>
        <v>0.74786</v>
      </c>
      <c r="O277" s="25">
        <v>0.1</v>
      </c>
      <c r="P277" s="22" t="s">
        <v>60</v>
      </c>
      <c r="Q277" s="4" t="str">
        <f t="shared" si="39"/>
        <v>12 x 0,75 l</v>
      </c>
      <c r="R277" s="98"/>
    </row>
    <row r="278" spans="1:18" s="3" customFormat="1" ht="15.75">
      <c r="A278" s="18" t="s">
        <v>105</v>
      </c>
      <c r="B278" s="18" t="s">
        <v>39</v>
      </c>
      <c r="C278" s="11" t="s">
        <v>385</v>
      </c>
      <c r="D278" s="3" t="s">
        <v>424</v>
      </c>
      <c r="E278" s="4"/>
      <c r="F278" s="33">
        <v>4740051000159</v>
      </c>
      <c r="G278" s="4"/>
      <c r="H278" s="32">
        <v>180</v>
      </c>
      <c r="I278" s="4" t="s">
        <v>39</v>
      </c>
      <c r="J278" s="4" t="s">
        <v>139</v>
      </c>
      <c r="K278" s="34">
        <v>1.27</v>
      </c>
      <c r="L278" s="10"/>
      <c r="M278" s="26"/>
      <c r="N278" s="7">
        <f>K278*1.22</f>
        <v>1.5493999999999999</v>
      </c>
      <c r="O278" s="25">
        <v>0.1</v>
      </c>
      <c r="P278" s="22" t="s">
        <v>60</v>
      </c>
      <c r="Q278" s="4" t="str">
        <f>CONCATENATE(P278," x ",J278)</f>
        <v>12 x 0,75 l</v>
      </c>
      <c r="R278" s="98"/>
    </row>
    <row r="279" spans="1:17" ht="15.75">
      <c r="A279" s="18" t="s">
        <v>105</v>
      </c>
      <c r="B279" s="18" t="s">
        <v>39</v>
      </c>
      <c r="D279" s="3" t="s">
        <v>106</v>
      </c>
      <c r="F279" s="33">
        <v>4740098083474</v>
      </c>
      <c r="H279" s="32">
        <v>360</v>
      </c>
      <c r="I279" s="4" t="s">
        <v>39</v>
      </c>
      <c r="J279" s="4" t="s">
        <v>66</v>
      </c>
      <c r="K279" s="34">
        <v>0.62</v>
      </c>
      <c r="L279" s="10"/>
      <c r="M279" s="26"/>
      <c r="N279" s="7">
        <f t="shared" si="40"/>
        <v>0.7564</v>
      </c>
      <c r="O279" s="25">
        <v>0.1</v>
      </c>
      <c r="P279" s="22" t="s">
        <v>40</v>
      </c>
      <c r="Q279" s="4" t="str">
        <f t="shared" si="39"/>
        <v>6 x 1,5 l</v>
      </c>
    </row>
    <row r="280" spans="1:17" ht="15.75">
      <c r="A280" s="18" t="s">
        <v>105</v>
      </c>
      <c r="B280" s="18" t="s">
        <v>39</v>
      </c>
      <c r="D280" s="3" t="s">
        <v>107</v>
      </c>
      <c r="F280" s="33">
        <v>4740098083467</v>
      </c>
      <c r="H280" s="32">
        <v>180</v>
      </c>
      <c r="I280" s="4" t="s">
        <v>39</v>
      </c>
      <c r="J280" s="4" t="s">
        <v>66</v>
      </c>
      <c r="K280" s="34">
        <v>0.62</v>
      </c>
      <c r="L280" s="10"/>
      <c r="M280" s="26"/>
      <c r="N280" s="7">
        <f t="shared" si="40"/>
        <v>0.7564</v>
      </c>
      <c r="O280" s="25">
        <v>0.1</v>
      </c>
      <c r="P280" s="22" t="s">
        <v>40</v>
      </c>
      <c r="Q280" s="4" t="str">
        <f t="shared" si="39"/>
        <v>6 x 1,5 l</v>
      </c>
    </row>
    <row r="281" spans="1:17" ht="15.75">
      <c r="A281" s="18" t="s">
        <v>105</v>
      </c>
      <c r="B281" s="18" t="s">
        <v>39</v>
      </c>
      <c r="D281" s="3" t="s">
        <v>155</v>
      </c>
      <c r="F281" s="33">
        <v>4740098083511</v>
      </c>
      <c r="H281" s="32">
        <v>180</v>
      </c>
      <c r="I281" s="4" t="s">
        <v>39</v>
      </c>
      <c r="J281" s="4" t="s">
        <v>66</v>
      </c>
      <c r="K281" s="34">
        <v>0.62</v>
      </c>
      <c r="L281" s="10"/>
      <c r="M281" s="26"/>
      <c r="N281" s="7">
        <f t="shared" si="40"/>
        <v>0.7564</v>
      </c>
      <c r="O281" s="25">
        <v>0.1</v>
      </c>
      <c r="P281" s="22" t="s">
        <v>40</v>
      </c>
      <c r="Q281" s="4" t="str">
        <f t="shared" si="39"/>
        <v>6 x 1,5 l</v>
      </c>
    </row>
    <row r="282" spans="1:17" ht="15.75">
      <c r="A282" s="18" t="s">
        <v>105</v>
      </c>
      <c r="B282" s="18" t="s">
        <v>39</v>
      </c>
      <c r="D282" s="3" t="s">
        <v>156</v>
      </c>
      <c r="F282" s="33">
        <v>4740098083498</v>
      </c>
      <c r="H282" s="32">
        <v>180</v>
      </c>
      <c r="I282" s="4" t="s">
        <v>39</v>
      </c>
      <c r="J282" s="4" t="s">
        <v>66</v>
      </c>
      <c r="K282" s="34">
        <v>0.62</v>
      </c>
      <c r="L282" s="10"/>
      <c r="M282" s="26"/>
      <c r="N282" s="7">
        <f t="shared" si="40"/>
        <v>0.7564</v>
      </c>
      <c r="O282" s="25">
        <v>0.1</v>
      </c>
      <c r="P282" s="22" t="s">
        <v>40</v>
      </c>
      <c r="Q282" s="4" t="str">
        <f t="shared" si="39"/>
        <v>6 x 1,5 l</v>
      </c>
    </row>
    <row r="283" spans="1:18" s="56" customFormat="1" ht="15.75">
      <c r="A283" s="18"/>
      <c r="B283" s="18"/>
      <c r="C283" s="11"/>
      <c r="D283" s="5" t="s">
        <v>326</v>
      </c>
      <c r="E283" s="4"/>
      <c r="F283" s="33"/>
      <c r="G283" s="4"/>
      <c r="H283" s="32"/>
      <c r="I283" s="4"/>
      <c r="J283" s="4"/>
      <c r="K283" s="34"/>
      <c r="L283" s="10"/>
      <c r="M283" s="26"/>
      <c r="N283" s="7"/>
      <c r="O283" s="25"/>
      <c r="P283" s="22"/>
      <c r="Q283" s="4"/>
      <c r="R283" s="99"/>
    </row>
    <row r="284" spans="1:18" s="56" customFormat="1" ht="15.75">
      <c r="A284" s="3" t="s">
        <v>105</v>
      </c>
      <c r="B284" s="18" t="s">
        <v>39</v>
      </c>
      <c r="C284" s="15"/>
      <c r="D284" s="3" t="s">
        <v>324</v>
      </c>
      <c r="E284" s="4"/>
      <c r="F284" s="31">
        <v>4740098098300</v>
      </c>
      <c r="G284" s="4"/>
      <c r="H284" s="32">
        <v>180</v>
      </c>
      <c r="I284" s="4" t="s">
        <v>39</v>
      </c>
      <c r="J284" s="4" t="s">
        <v>109</v>
      </c>
      <c r="K284" s="34">
        <v>0.94</v>
      </c>
      <c r="L284" s="10"/>
      <c r="M284" s="26"/>
      <c r="N284" s="7">
        <f>K284*1.22</f>
        <v>1.1467999999999998</v>
      </c>
      <c r="O284" s="25">
        <v>0.1</v>
      </c>
      <c r="P284" s="22" t="s">
        <v>40</v>
      </c>
      <c r="Q284" s="4" t="str">
        <f>CONCATENATE(P284," x ",J284)</f>
        <v>6 x 1,0 l</v>
      </c>
      <c r="R284" s="99"/>
    </row>
    <row r="285" spans="1:17" ht="15.75">
      <c r="A285" s="3" t="s">
        <v>105</v>
      </c>
      <c r="B285" s="18" t="s">
        <v>39</v>
      </c>
      <c r="C285" s="15"/>
      <c r="D285" s="3" t="s">
        <v>325</v>
      </c>
      <c r="F285" s="31">
        <v>4740098098317</v>
      </c>
      <c r="H285" s="32">
        <v>180</v>
      </c>
      <c r="I285" s="4" t="s">
        <v>39</v>
      </c>
      <c r="J285" s="4" t="s">
        <v>109</v>
      </c>
      <c r="K285" s="34">
        <v>0.94</v>
      </c>
      <c r="L285" s="10"/>
      <c r="M285" s="26"/>
      <c r="N285" s="7">
        <f>K285*1.22</f>
        <v>1.1467999999999998</v>
      </c>
      <c r="O285" s="25">
        <v>0.1</v>
      </c>
      <c r="P285" s="22" t="s">
        <v>40</v>
      </c>
      <c r="Q285" s="4" t="str">
        <f>CONCATENATE(P285," x ",J285)</f>
        <v>6 x 1,0 l</v>
      </c>
    </row>
    <row r="286" spans="1:17" ht="15.75">
      <c r="A286" s="3" t="s">
        <v>105</v>
      </c>
      <c r="B286" s="18" t="s">
        <v>39</v>
      </c>
      <c r="C286" s="15"/>
      <c r="D286" s="3" t="s">
        <v>367</v>
      </c>
      <c r="F286" s="31">
        <v>4740051999897</v>
      </c>
      <c r="H286" s="32">
        <v>180</v>
      </c>
      <c r="I286" s="4" t="s">
        <v>39</v>
      </c>
      <c r="J286" s="4" t="s">
        <v>109</v>
      </c>
      <c r="K286" s="34">
        <v>0.94</v>
      </c>
      <c r="L286" s="10"/>
      <c r="M286" s="26"/>
      <c r="N286" s="7">
        <f>K286*1.22</f>
        <v>1.1467999999999998</v>
      </c>
      <c r="O286" s="25">
        <v>0.1</v>
      </c>
      <c r="P286" s="22" t="s">
        <v>40</v>
      </c>
      <c r="Q286" s="4" t="str">
        <f>CONCATENATE(P286," x ",J286)</f>
        <v>6 x 1,0 l</v>
      </c>
    </row>
    <row r="287" spans="1:18" s="56" customFormat="1" ht="15.75">
      <c r="A287" s="18"/>
      <c r="B287" s="18"/>
      <c r="C287" s="4"/>
      <c r="D287" s="27" t="s">
        <v>203</v>
      </c>
      <c r="E287" s="4"/>
      <c r="F287" s="81"/>
      <c r="G287" s="4"/>
      <c r="H287" s="4"/>
      <c r="I287" s="4"/>
      <c r="J287" s="4"/>
      <c r="K287" s="34"/>
      <c r="L287" s="30"/>
      <c r="M287" s="3"/>
      <c r="N287" s="7"/>
      <c r="O287" s="25"/>
      <c r="P287" s="22"/>
      <c r="Q287" s="4"/>
      <c r="R287" s="99"/>
    </row>
    <row r="288" spans="1:18" s="56" customFormat="1" ht="15.75">
      <c r="A288" s="18" t="s">
        <v>105</v>
      </c>
      <c r="B288" s="18" t="s">
        <v>39</v>
      </c>
      <c r="C288" s="4"/>
      <c r="D288" s="3" t="s">
        <v>108</v>
      </c>
      <c r="E288" s="4"/>
      <c r="F288" s="31">
        <v>4740098082705</v>
      </c>
      <c r="G288" s="4"/>
      <c r="H288" s="32">
        <v>270</v>
      </c>
      <c r="I288" s="4" t="s">
        <v>39</v>
      </c>
      <c r="J288" s="4" t="s">
        <v>30</v>
      </c>
      <c r="K288" s="34">
        <v>0.593</v>
      </c>
      <c r="L288" s="10"/>
      <c r="M288" s="26"/>
      <c r="N288" s="7">
        <f>K288*1.22</f>
        <v>0.72346</v>
      </c>
      <c r="O288" s="25">
        <v>0.1</v>
      </c>
      <c r="P288" s="22" t="s">
        <v>60</v>
      </c>
      <c r="Q288" s="4" t="str">
        <f aca="true" t="shared" si="41" ref="Q288:Q294">CONCATENATE(P288," x ",J288)</f>
        <v>12 x 0,5 l</v>
      </c>
      <c r="R288" s="99"/>
    </row>
    <row r="289" spans="1:18" s="56" customFormat="1" ht="15.75">
      <c r="A289" s="18" t="s">
        <v>105</v>
      </c>
      <c r="B289" s="18" t="s">
        <v>39</v>
      </c>
      <c r="C289" s="4"/>
      <c r="D289" s="3" t="s">
        <v>125</v>
      </c>
      <c r="E289" s="4"/>
      <c r="F289" s="31">
        <v>4740098079224</v>
      </c>
      <c r="G289" s="4"/>
      <c r="H289" s="32">
        <v>270</v>
      </c>
      <c r="I289" s="4" t="s">
        <v>39</v>
      </c>
      <c r="J289" s="4" t="s">
        <v>30</v>
      </c>
      <c r="K289" s="34">
        <v>0.593</v>
      </c>
      <c r="L289" s="10"/>
      <c r="M289" s="26"/>
      <c r="N289" s="7">
        <f aca="true" t="shared" si="42" ref="N289:N297">K289*1.22</f>
        <v>0.72346</v>
      </c>
      <c r="O289" s="25">
        <v>0.1</v>
      </c>
      <c r="P289" s="22" t="s">
        <v>60</v>
      </c>
      <c r="Q289" s="4" t="str">
        <f t="shared" si="41"/>
        <v>12 x 0,5 l</v>
      </c>
      <c r="R289" s="99"/>
    </row>
    <row r="290" spans="1:18" s="56" customFormat="1" ht="15.75">
      <c r="A290" s="18" t="s">
        <v>105</v>
      </c>
      <c r="B290" s="18" t="s">
        <v>39</v>
      </c>
      <c r="C290" s="4"/>
      <c r="D290" s="3" t="s">
        <v>162</v>
      </c>
      <c r="E290" s="4"/>
      <c r="F290" s="31">
        <v>4740098083917</v>
      </c>
      <c r="G290" s="4"/>
      <c r="H290" s="32">
        <v>270</v>
      </c>
      <c r="I290" s="4" t="s">
        <v>39</v>
      </c>
      <c r="J290" s="4" t="s">
        <v>30</v>
      </c>
      <c r="K290" s="34">
        <v>0.593</v>
      </c>
      <c r="L290" s="10"/>
      <c r="M290" s="26"/>
      <c r="N290" s="7">
        <f t="shared" si="42"/>
        <v>0.72346</v>
      </c>
      <c r="O290" s="25">
        <v>0.1</v>
      </c>
      <c r="P290" s="22" t="s">
        <v>60</v>
      </c>
      <c r="Q290" s="4" t="str">
        <f t="shared" si="41"/>
        <v>12 x 0,5 l</v>
      </c>
      <c r="R290" s="99"/>
    </row>
    <row r="291" spans="1:17" ht="15.75">
      <c r="A291" s="3" t="s">
        <v>105</v>
      </c>
      <c r="B291" s="18" t="s">
        <v>39</v>
      </c>
      <c r="D291" s="3" t="s">
        <v>174</v>
      </c>
      <c r="F291" s="31">
        <v>4740098084662</v>
      </c>
      <c r="H291" s="32">
        <v>270</v>
      </c>
      <c r="I291" s="4" t="s">
        <v>39</v>
      </c>
      <c r="J291" s="4" t="s">
        <v>30</v>
      </c>
      <c r="K291" s="34">
        <v>0.593</v>
      </c>
      <c r="L291" s="10"/>
      <c r="M291" s="26"/>
      <c r="N291" s="7">
        <f t="shared" si="42"/>
        <v>0.72346</v>
      </c>
      <c r="O291" s="25">
        <v>0.1</v>
      </c>
      <c r="P291" s="22" t="s">
        <v>60</v>
      </c>
      <c r="Q291" s="4" t="str">
        <f t="shared" si="41"/>
        <v>12 x 0,5 l</v>
      </c>
    </row>
    <row r="292" spans="1:17" ht="15.75">
      <c r="A292" s="18" t="s">
        <v>105</v>
      </c>
      <c r="B292" s="18" t="s">
        <v>39</v>
      </c>
      <c r="D292" s="3" t="s">
        <v>108</v>
      </c>
      <c r="E292" s="36"/>
      <c r="F292" s="33">
        <v>4740098082712</v>
      </c>
      <c r="H292" s="32">
        <v>270</v>
      </c>
      <c r="I292" s="4" t="s">
        <v>39</v>
      </c>
      <c r="J292" s="4" t="s">
        <v>66</v>
      </c>
      <c r="K292" s="34">
        <v>1</v>
      </c>
      <c r="L292" s="10"/>
      <c r="M292" s="26"/>
      <c r="N292" s="7">
        <f t="shared" si="42"/>
        <v>1.22</v>
      </c>
      <c r="O292" s="25">
        <v>0.1</v>
      </c>
      <c r="P292" s="22" t="s">
        <v>40</v>
      </c>
      <c r="Q292" s="4" t="str">
        <f t="shared" si="41"/>
        <v>6 x 1,5 l</v>
      </c>
    </row>
    <row r="293" spans="1:17" ht="15.75">
      <c r="A293" s="18" t="s">
        <v>105</v>
      </c>
      <c r="B293" s="18" t="s">
        <v>39</v>
      </c>
      <c r="D293" s="3" t="s">
        <v>125</v>
      </c>
      <c r="E293" s="36"/>
      <c r="F293" s="33">
        <v>4740098079231</v>
      </c>
      <c r="H293" s="32">
        <v>270</v>
      </c>
      <c r="I293" s="4" t="s">
        <v>39</v>
      </c>
      <c r="J293" s="4" t="s">
        <v>66</v>
      </c>
      <c r="K293" s="34">
        <v>1</v>
      </c>
      <c r="L293" s="10"/>
      <c r="M293" s="26"/>
      <c r="N293" s="7">
        <f t="shared" si="42"/>
        <v>1.22</v>
      </c>
      <c r="O293" s="25">
        <v>0.1</v>
      </c>
      <c r="P293" s="22" t="s">
        <v>40</v>
      </c>
      <c r="Q293" s="4" t="str">
        <f t="shared" si="41"/>
        <v>6 x 1,5 l</v>
      </c>
    </row>
    <row r="294" spans="1:17" ht="15.75">
      <c r="A294" s="18" t="s">
        <v>105</v>
      </c>
      <c r="B294" s="18" t="s">
        <v>39</v>
      </c>
      <c r="D294" s="3" t="s">
        <v>162</v>
      </c>
      <c r="E294" s="36"/>
      <c r="F294" s="33">
        <v>4740098083924</v>
      </c>
      <c r="H294" s="32">
        <v>270</v>
      </c>
      <c r="I294" s="4" t="s">
        <v>39</v>
      </c>
      <c r="J294" s="4" t="s">
        <v>66</v>
      </c>
      <c r="K294" s="34">
        <v>1</v>
      </c>
      <c r="L294" s="10"/>
      <c r="M294" s="26"/>
      <c r="N294" s="7">
        <f t="shared" si="42"/>
        <v>1.22</v>
      </c>
      <c r="O294" s="25">
        <v>0.1</v>
      </c>
      <c r="P294" s="22" t="s">
        <v>40</v>
      </c>
      <c r="Q294" s="4" t="str">
        <f t="shared" si="41"/>
        <v>6 x 1,5 l</v>
      </c>
    </row>
    <row r="295" spans="1:17" ht="15.75">
      <c r="A295" s="18" t="s">
        <v>105</v>
      </c>
      <c r="B295" s="18" t="s">
        <v>39</v>
      </c>
      <c r="D295" s="3" t="s">
        <v>174</v>
      </c>
      <c r="E295" s="36"/>
      <c r="F295" s="33">
        <v>4740098084679</v>
      </c>
      <c r="H295" s="32">
        <v>270</v>
      </c>
      <c r="I295" s="4" t="s">
        <v>39</v>
      </c>
      <c r="J295" s="4" t="s">
        <v>66</v>
      </c>
      <c r="K295" s="34">
        <v>1</v>
      </c>
      <c r="L295" s="10"/>
      <c r="M295" s="26"/>
      <c r="N295" s="7">
        <f t="shared" si="42"/>
        <v>1.22</v>
      </c>
      <c r="O295" s="25">
        <v>0.1</v>
      </c>
      <c r="P295" s="22" t="s">
        <v>40</v>
      </c>
      <c r="Q295" s="4" t="s">
        <v>170</v>
      </c>
    </row>
    <row r="296" spans="1:17" ht="15.75">
      <c r="A296" s="18" t="s">
        <v>105</v>
      </c>
      <c r="B296" s="18" t="s">
        <v>39</v>
      </c>
      <c r="D296" s="92" t="s">
        <v>183</v>
      </c>
      <c r="E296" s="36"/>
      <c r="F296" s="33">
        <v>4740098088462</v>
      </c>
      <c r="H296" s="32">
        <v>270</v>
      </c>
      <c r="I296" s="4" t="s">
        <v>39</v>
      </c>
      <c r="J296" s="4" t="s">
        <v>181</v>
      </c>
      <c r="K296" s="34">
        <v>0.58</v>
      </c>
      <c r="L296" s="10"/>
      <c r="M296" s="26"/>
      <c r="N296" s="7">
        <f t="shared" si="42"/>
        <v>0.7075999999999999</v>
      </c>
      <c r="O296" s="25">
        <v>0.1</v>
      </c>
      <c r="P296" s="22" t="s">
        <v>60</v>
      </c>
      <c r="Q296" s="4" t="str">
        <f>CONCATENATE(P296," x ",J296)</f>
        <v>12 x 0,5l</v>
      </c>
    </row>
    <row r="297" spans="1:17" ht="15.75">
      <c r="A297" s="18" t="s">
        <v>105</v>
      </c>
      <c r="B297" s="18" t="s">
        <v>39</v>
      </c>
      <c r="D297" s="3" t="s">
        <v>183</v>
      </c>
      <c r="E297" s="36"/>
      <c r="F297" s="33">
        <v>4740098088479</v>
      </c>
      <c r="H297" s="32">
        <v>270</v>
      </c>
      <c r="I297" s="4" t="s">
        <v>39</v>
      </c>
      <c r="J297" s="4" t="s">
        <v>66</v>
      </c>
      <c r="K297" s="34">
        <v>0.98</v>
      </c>
      <c r="L297" s="10"/>
      <c r="M297" s="26"/>
      <c r="N297" s="7">
        <f t="shared" si="42"/>
        <v>1.1956</v>
      </c>
      <c r="O297" s="25">
        <v>0.1</v>
      </c>
      <c r="P297" s="22" t="s">
        <v>40</v>
      </c>
      <c r="Q297" s="4" t="str">
        <f>CONCATENATE(P297," x ",J297)</f>
        <v>6 x 1,5 l</v>
      </c>
    </row>
    <row r="298" spans="4:14" ht="15.75">
      <c r="D298" s="27" t="s">
        <v>204</v>
      </c>
      <c r="E298" s="36"/>
      <c r="F298" s="33"/>
      <c r="H298" s="32"/>
      <c r="K298" s="34"/>
      <c r="L298" s="10"/>
      <c r="M298" s="26"/>
      <c r="N298" s="7"/>
    </row>
    <row r="299" spans="1:17" ht="15.75">
      <c r="A299" s="18" t="s">
        <v>105</v>
      </c>
      <c r="B299" s="18" t="s">
        <v>42</v>
      </c>
      <c r="C299" s="15"/>
      <c r="D299" s="35" t="s">
        <v>345</v>
      </c>
      <c r="E299" s="36"/>
      <c r="F299" s="33">
        <v>4740098098102</v>
      </c>
      <c r="H299" s="32">
        <v>360</v>
      </c>
      <c r="I299" s="4" t="s">
        <v>44</v>
      </c>
      <c r="J299" s="4" t="s">
        <v>268</v>
      </c>
      <c r="K299" s="34">
        <v>0.79</v>
      </c>
      <c r="L299" s="10"/>
      <c r="M299" s="26"/>
      <c r="N299" s="7">
        <f>K299*1.22</f>
        <v>0.9638</v>
      </c>
      <c r="O299" s="25">
        <v>0.1</v>
      </c>
      <c r="P299" s="22" t="s">
        <v>26</v>
      </c>
      <c r="Q299" s="4" t="str">
        <f aca="true" t="shared" si="43" ref="Q299:Q305">CONCATENATE(P299," x ",J299)</f>
        <v>24 x 0,355 l</v>
      </c>
    </row>
    <row r="300" spans="1:18" s="56" customFormat="1" ht="15.75">
      <c r="A300" s="18" t="s">
        <v>105</v>
      </c>
      <c r="B300" s="18" t="s">
        <v>42</v>
      </c>
      <c r="C300" s="15"/>
      <c r="D300" s="35" t="s">
        <v>346</v>
      </c>
      <c r="E300" s="36"/>
      <c r="F300" s="33">
        <v>4740098097495</v>
      </c>
      <c r="G300" s="4"/>
      <c r="H300" s="32">
        <v>360</v>
      </c>
      <c r="I300" s="4" t="s">
        <v>44</v>
      </c>
      <c r="J300" s="4" t="s">
        <v>268</v>
      </c>
      <c r="K300" s="34">
        <v>0.79</v>
      </c>
      <c r="L300" s="10"/>
      <c r="M300" s="26"/>
      <c r="N300" s="7">
        <f aca="true" t="shared" si="44" ref="N300:N305">K300*1.22</f>
        <v>0.9638</v>
      </c>
      <c r="O300" s="25">
        <v>0.1</v>
      </c>
      <c r="P300" s="22" t="s">
        <v>26</v>
      </c>
      <c r="Q300" s="4" t="str">
        <f t="shared" si="43"/>
        <v>24 x 0,355 l</v>
      </c>
      <c r="R300" s="99"/>
    </row>
    <row r="301" spans="1:18" s="56" customFormat="1" ht="15.75">
      <c r="A301" s="18" t="s">
        <v>105</v>
      </c>
      <c r="B301" s="18" t="s">
        <v>39</v>
      </c>
      <c r="C301" s="4"/>
      <c r="D301" s="3" t="s">
        <v>138</v>
      </c>
      <c r="E301" s="4"/>
      <c r="F301" s="31">
        <v>4740098082804</v>
      </c>
      <c r="G301" s="4"/>
      <c r="H301" s="32">
        <v>180</v>
      </c>
      <c r="I301" s="4" t="s">
        <v>39</v>
      </c>
      <c r="J301" s="4" t="s">
        <v>139</v>
      </c>
      <c r="K301" s="34">
        <v>0.97</v>
      </c>
      <c r="L301" s="10"/>
      <c r="M301" s="26"/>
      <c r="N301" s="7">
        <f t="shared" si="44"/>
        <v>1.1834</v>
      </c>
      <c r="O301" s="25">
        <v>0.1</v>
      </c>
      <c r="P301" s="22" t="s">
        <v>60</v>
      </c>
      <c r="Q301" s="4" t="str">
        <f t="shared" si="43"/>
        <v>12 x 0,75 l</v>
      </c>
      <c r="R301" s="99"/>
    </row>
    <row r="302" spans="1:18" s="56" customFormat="1" ht="15.75">
      <c r="A302" s="18" t="s">
        <v>105</v>
      </c>
      <c r="B302" s="18" t="s">
        <v>39</v>
      </c>
      <c r="C302" s="4"/>
      <c r="D302" s="3" t="s">
        <v>140</v>
      </c>
      <c r="E302" s="4"/>
      <c r="F302" s="31">
        <v>4740098082811</v>
      </c>
      <c r="G302" s="4"/>
      <c r="H302" s="32">
        <v>180</v>
      </c>
      <c r="I302" s="4" t="s">
        <v>39</v>
      </c>
      <c r="J302" s="4" t="s">
        <v>139</v>
      </c>
      <c r="K302" s="34">
        <v>0.97</v>
      </c>
      <c r="L302" s="10"/>
      <c r="M302" s="26"/>
      <c r="N302" s="7">
        <f t="shared" si="44"/>
        <v>1.1834</v>
      </c>
      <c r="O302" s="25">
        <v>0.1</v>
      </c>
      <c r="P302" s="22" t="s">
        <v>60</v>
      </c>
      <c r="Q302" s="4" t="str">
        <f t="shared" si="43"/>
        <v>12 x 0,75 l</v>
      </c>
      <c r="R302" s="99"/>
    </row>
    <row r="303" spans="1:18" s="56" customFormat="1" ht="15.75">
      <c r="A303" s="18" t="s">
        <v>105</v>
      </c>
      <c r="B303" s="18" t="s">
        <v>39</v>
      </c>
      <c r="C303" s="4"/>
      <c r="D303" s="3" t="s">
        <v>171</v>
      </c>
      <c r="E303" s="4"/>
      <c r="F303" s="31">
        <v>4740098084549</v>
      </c>
      <c r="G303" s="4"/>
      <c r="H303" s="32">
        <v>180</v>
      </c>
      <c r="I303" s="4" t="s">
        <v>39</v>
      </c>
      <c r="J303" s="4" t="s">
        <v>139</v>
      </c>
      <c r="K303" s="34">
        <v>0.97</v>
      </c>
      <c r="L303" s="10"/>
      <c r="M303" s="26"/>
      <c r="N303" s="7">
        <f t="shared" si="44"/>
        <v>1.1834</v>
      </c>
      <c r="O303" s="25">
        <v>0.1</v>
      </c>
      <c r="P303" s="22" t="s">
        <v>60</v>
      </c>
      <c r="Q303" s="4" t="str">
        <f t="shared" si="43"/>
        <v>12 x 0,75 l</v>
      </c>
      <c r="R303" s="99"/>
    </row>
    <row r="304" spans="1:18" s="56" customFormat="1" ht="15.75">
      <c r="A304" s="18" t="s">
        <v>105</v>
      </c>
      <c r="B304" s="18" t="s">
        <v>39</v>
      </c>
      <c r="C304" s="4"/>
      <c r="D304" s="3" t="s">
        <v>178</v>
      </c>
      <c r="E304" s="4"/>
      <c r="F304" s="31">
        <v>4740098088028</v>
      </c>
      <c r="G304" s="4"/>
      <c r="H304" s="32">
        <v>180</v>
      </c>
      <c r="I304" s="4" t="s">
        <v>39</v>
      </c>
      <c r="J304" s="4" t="s">
        <v>139</v>
      </c>
      <c r="K304" s="34">
        <v>0.97</v>
      </c>
      <c r="L304" s="10"/>
      <c r="M304" s="26"/>
      <c r="N304" s="7">
        <f t="shared" si="44"/>
        <v>1.1834</v>
      </c>
      <c r="O304" s="25">
        <v>0.1</v>
      </c>
      <c r="P304" s="22" t="s">
        <v>60</v>
      </c>
      <c r="Q304" s="4" t="str">
        <f t="shared" si="43"/>
        <v>12 x 0,75 l</v>
      </c>
      <c r="R304" s="99"/>
    </row>
    <row r="305" spans="1:18" s="56" customFormat="1" ht="15.75">
      <c r="A305" s="18" t="s">
        <v>105</v>
      </c>
      <c r="B305" s="18" t="s">
        <v>39</v>
      </c>
      <c r="C305" s="11"/>
      <c r="D305" s="3" t="s">
        <v>263</v>
      </c>
      <c r="E305" s="4"/>
      <c r="F305" s="31">
        <v>4740098094722</v>
      </c>
      <c r="G305" s="4"/>
      <c r="H305" s="32">
        <v>180</v>
      </c>
      <c r="I305" s="4" t="s">
        <v>39</v>
      </c>
      <c r="J305" s="4" t="s">
        <v>139</v>
      </c>
      <c r="K305" s="34">
        <v>0.97</v>
      </c>
      <c r="L305" s="10"/>
      <c r="M305" s="26"/>
      <c r="N305" s="7">
        <f t="shared" si="44"/>
        <v>1.1834</v>
      </c>
      <c r="O305" s="25">
        <v>0.1</v>
      </c>
      <c r="P305" s="22" t="s">
        <v>60</v>
      </c>
      <c r="Q305" s="4" t="str">
        <f t="shared" si="43"/>
        <v>12 x 0,75 l</v>
      </c>
      <c r="R305" s="99"/>
    </row>
    <row r="306" spans="1:18" s="56" customFormat="1" ht="15.75">
      <c r="A306" s="18"/>
      <c r="B306" s="18"/>
      <c r="C306" s="11"/>
      <c r="D306" s="27" t="s">
        <v>359</v>
      </c>
      <c r="E306" s="4"/>
      <c r="F306" s="31"/>
      <c r="G306" s="4"/>
      <c r="H306" s="32"/>
      <c r="I306" s="4"/>
      <c r="J306" s="4"/>
      <c r="K306" s="34"/>
      <c r="L306" s="10"/>
      <c r="M306" s="26"/>
      <c r="N306" s="7"/>
      <c r="O306" s="25"/>
      <c r="P306" s="22"/>
      <c r="Q306" s="4"/>
      <c r="R306" s="99"/>
    </row>
    <row r="307" spans="1:17" ht="15.75">
      <c r="A307" s="18" t="s">
        <v>105</v>
      </c>
      <c r="B307" s="18" t="s">
        <v>39</v>
      </c>
      <c r="C307" s="15"/>
      <c r="D307" s="3" t="s">
        <v>357</v>
      </c>
      <c r="F307" s="33">
        <v>4740051000104</v>
      </c>
      <c r="H307" s="32">
        <v>180</v>
      </c>
      <c r="I307" s="4" t="s">
        <v>39</v>
      </c>
      <c r="J307" s="4" t="s">
        <v>109</v>
      </c>
      <c r="K307" s="34">
        <v>1.08</v>
      </c>
      <c r="L307" s="10"/>
      <c r="M307" s="26"/>
      <c r="N307" s="7">
        <f>K307*1.22</f>
        <v>1.3176</v>
      </c>
      <c r="O307" s="25">
        <v>0.1</v>
      </c>
      <c r="P307" s="22" t="s">
        <v>40</v>
      </c>
      <c r="Q307" s="4" t="s">
        <v>360</v>
      </c>
    </row>
    <row r="308" spans="1:17" ht="15.75">
      <c r="A308" s="18" t="s">
        <v>105</v>
      </c>
      <c r="B308" s="18" t="s">
        <v>39</v>
      </c>
      <c r="C308" s="15"/>
      <c r="D308" s="3" t="s">
        <v>358</v>
      </c>
      <c r="F308" s="33">
        <v>4740051000111</v>
      </c>
      <c r="H308" s="32">
        <v>180</v>
      </c>
      <c r="I308" s="4" t="s">
        <v>39</v>
      </c>
      <c r="J308" s="4" t="s">
        <v>109</v>
      </c>
      <c r="K308" s="34">
        <v>1.08</v>
      </c>
      <c r="L308" s="10"/>
      <c r="M308" s="26"/>
      <c r="N308" s="7">
        <f>K308*1.22</f>
        <v>1.3176</v>
      </c>
      <c r="O308" s="25">
        <v>0.1</v>
      </c>
      <c r="P308" s="22" t="s">
        <v>40</v>
      </c>
      <c r="Q308" s="4" t="s">
        <v>360</v>
      </c>
    </row>
    <row r="309" spans="1:18" s="56" customFormat="1" ht="15.75">
      <c r="A309" s="18"/>
      <c r="B309" s="18"/>
      <c r="C309" s="15"/>
      <c r="D309" s="27" t="s">
        <v>205</v>
      </c>
      <c r="E309" s="4"/>
      <c r="F309" s="31"/>
      <c r="G309" s="4"/>
      <c r="H309" s="32"/>
      <c r="I309" s="4"/>
      <c r="J309" s="4"/>
      <c r="K309" s="34"/>
      <c r="L309" s="10"/>
      <c r="M309" s="26"/>
      <c r="N309" s="7"/>
      <c r="O309" s="25"/>
      <c r="P309" s="22"/>
      <c r="Q309" s="4"/>
      <c r="R309" s="99"/>
    </row>
    <row r="310" spans="1:18" s="56" customFormat="1" ht="15.75">
      <c r="A310" s="18" t="s">
        <v>105</v>
      </c>
      <c r="B310" s="18" t="s">
        <v>39</v>
      </c>
      <c r="C310" s="4"/>
      <c r="D310" s="3" t="s">
        <v>243</v>
      </c>
      <c r="E310" s="4"/>
      <c r="F310" s="31">
        <v>4740198000302</v>
      </c>
      <c r="G310" s="4"/>
      <c r="H310" s="32">
        <v>365</v>
      </c>
      <c r="I310" s="4" t="s">
        <v>39</v>
      </c>
      <c r="J310" s="4" t="s">
        <v>30</v>
      </c>
      <c r="K310" s="34">
        <v>0.572</v>
      </c>
      <c r="L310" s="10"/>
      <c r="M310" s="26"/>
      <c r="N310" s="7">
        <f>K310*1.22</f>
        <v>0.6978399999999999</v>
      </c>
      <c r="O310" s="25">
        <v>0.1</v>
      </c>
      <c r="P310" s="22" t="s">
        <v>60</v>
      </c>
      <c r="Q310" s="4" t="str">
        <f>CONCATENATE(P310," x ",J310)</f>
        <v>12 x 0,5 l</v>
      </c>
      <c r="R310" s="99"/>
    </row>
    <row r="311" spans="1:18" s="56" customFormat="1" ht="15.75">
      <c r="A311" s="18" t="s">
        <v>105</v>
      </c>
      <c r="B311" s="18" t="s">
        <v>39</v>
      </c>
      <c r="C311" s="36"/>
      <c r="D311" s="37" t="s">
        <v>243</v>
      </c>
      <c r="E311" s="36"/>
      <c r="F311" s="33">
        <v>4740198000234</v>
      </c>
      <c r="G311" s="36"/>
      <c r="H311" s="36">
        <v>365</v>
      </c>
      <c r="I311" s="4" t="s">
        <v>39</v>
      </c>
      <c r="J311" s="4" t="s">
        <v>109</v>
      </c>
      <c r="K311" s="34">
        <v>0.87</v>
      </c>
      <c r="L311" s="10"/>
      <c r="M311" s="26"/>
      <c r="N311" s="7">
        <f aca="true" t="shared" si="45" ref="N311:N318">K311*1.22</f>
        <v>1.0614</v>
      </c>
      <c r="O311" s="25">
        <v>0.1</v>
      </c>
      <c r="P311" s="22" t="s">
        <v>40</v>
      </c>
      <c r="Q311" s="4" t="s">
        <v>164</v>
      </c>
      <c r="R311" s="99"/>
    </row>
    <row r="312" spans="1:18" s="56" customFormat="1" ht="15.75">
      <c r="A312" s="18" t="s">
        <v>105</v>
      </c>
      <c r="B312" s="18" t="s">
        <v>39</v>
      </c>
      <c r="C312" s="36"/>
      <c r="D312" s="37" t="s">
        <v>258</v>
      </c>
      <c r="E312" s="36"/>
      <c r="F312" s="33">
        <v>4740198000289</v>
      </c>
      <c r="G312" s="36"/>
      <c r="H312" s="36">
        <v>365</v>
      </c>
      <c r="I312" s="4" t="s">
        <v>254</v>
      </c>
      <c r="J312" s="4" t="s">
        <v>109</v>
      </c>
      <c r="K312" s="34">
        <f>K311*6</f>
        <v>5.22</v>
      </c>
      <c r="L312" s="10"/>
      <c r="M312" s="26"/>
      <c r="N312" s="7">
        <f t="shared" si="45"/>
        <v>6.368399999999999</v>
      </c>
      <c r="O312" s="25">
        <v>0.6</v>
      </c>
      <c r="P312" s="22" t="s">
        <v>40</v>
      </c>
      <c r="Q312" s="88" t="s">
        <v>255</v>
      </c>
      <c r="R312" s="99"/>
    </row>
    <row r="313" spans="1:18" s="56" customFormat="1" ht="15.75">
      <c r="A313" s="18" t="s">
        <v>105</v>
      </c>
      <c r="B313" s="18" t="s">
        <v>39</v>
      </c>
      <c r="C313" s="57"/>
      <c r="D313" s="56" t="s">
        <v>245</v>
      </c>
      <c r="E313" s="57"/>
      <c r="F313" s="54">
        <v>4740198000333</v>
      </c>
      <c r="G313" s="57"/>
      <c r="H313" s="57">
        <v>365</v>
      </c>
      <c r="I313" s="45" t="s">
        <v>39</v>
      </c>
      <c r="J313" s="45" t="s">
        <v>109</v>
      </c>
      <c r="K313" s="58">
        <v>0.87</v>
      </c>
      <c r="L313" s="47"/>
      <c r="M313" s="59"/>
      <c r="N313" s="7">
        <f t="shared" si="45"/>
        <v>1.0614</v>
      </c>
      <c r="O313" s="49">
        <v>0.1</v>
      </c>
      <c r="P313" s="50" t="s">
        <v>40</v>
      </c>
      <c r="Q313" s="45" t="s">
        <v>164</v>
      </c>
      <c r="R313" s="99"/>
    </row>
    <row r="314" spans="1:18" s="56" customFormat="1" ht="15.75">
      <c r="A314" s="18" t="s">
        <v>105</v>
      </c>
      <c r="B314" s="18" t="s">
        <v>39</v>
      </c>
      <c r="C314" s="15"/>
      <c r="D314" s="56" t="s">
        <v>361</v>
      </c>
      <c r="E314" s="57"/>
      <c r="F314" s="54">
        <v>4740198000500</v>
      </c>
      <c r="G314" s="57"/>
      <c r="H314" s="57">
        <v>365</v>
      </c>
      <c r="I314" s="45" t="s">
        <v>39</v>
      </c>
      <c r="J314" s="45" t="s">
        <v>109</v>
      </c>
      <c r="K314" s="58">
        <v>0.87</v>
      </c>
      <c r="L314" s="47"/>
      <c r="M314" s="59"/>
      <c r="N314" s="7">
        <f t="shared" si="45"/>
        <v>1.0614</v>
      </c>
      <c r="O314" s="49">
        <v>0.1</v>
      </c>
      <c r="P314" s="50" t="s">
        <v>40</v>
      </c>
      <c r="Q314" s="45" t="s">
        <v>164</v>
      </c>
      <c r="R314" s="99"/>
    </row>
    <row r="315" spans="1:18" s="56" customFormat="1" ht="15.75">
      <c r="A315" s="18" t="s">
        <v>105</v>
      </c>
      <c r="B315" s="18" t="s">
        <v>39</v>
      </c>
      <c r="C315" s="11"/>
      <c r="D315" s="37" t="s">
        <v>271</v>
      </c>
      <c r="E315" s="36"/>
      <c r="F315" s="33">
        <v>4740198000432</v>
      </c>
      <c r="G315" s="36"/>
      <c r="H315" s="36">
        <v>365</v>
      </c>
      <c r="I315" s="4" t="s">
        <v>39</v>
      </c>
      <c r="J315" s="4" t="s">
        <v>109</v>
      </c>
      <c r="K315" s="34">
        <v>0.87</v>
      </c>
      <c r="L315" s="10"/>
      <c r="M315" s="26"/>
      <c r="N315" s="7">
        <f t="shared" si="45"/>
        <v>1.0614</v>
      </c>
      <c r="O315" s="25">
        <v>0.1</v>
      </c>
      <c r="P315" s="22" t="s">
        <v>40</v>
      </c>
      <c r="Q315" s="4" t="s">
        <v>164</v>
      </c>
      <c r="R315" s="99"/>
    </row>
    <row r="316" spans="1:18" s="56" customFormat="1" ht="15.75">
      <c r="A316" s="18" t="s">
        <v>105</v>
      </c>
      <c r="B316" s="18" t="s">
        <v>39</v>
      </c>
      <c r="C316" s="15"/>
      <c r="D316" s="37" t="s">
        <v>243</v>
      </c>
      <c r="E316" s="36"/>
      <c r="F316" s="33">
        <v>4740198000340</v>
      </c>
      <c r="G316" s="36"/>
      <c r="H316" s="36">
        <v>365</v>
      </c>
      <c r="I316" s="4" t="s">
        <v>39</v>
      </c>
      <c r="J316" s="4" t="s">
        <v>66</v>
      </c>
      <c r="K316" s="34">
        <v>1.14</v>
      </c>
      <c r="L316" s="10"/>
      <c r="M316" s="26"/>
      <c r="N316" s="7">
        <f t="shared" si="45"/>
        <v>1.3907999999999998</v>
      </c>
      <c r="O316" s="25">
        <v>0.1</v>
      </c>
      <c r="P316" s="22" t="s">
        <v>40</v>
      </c>
      <c r="Q316" s="4" t="str">
        <f>CONCATENATE(P316," x ",J316)</f>
        <v>6 x 1,5 l</v>
      </c>
      <c r="R316" s="99"/>
    </row>
    <row r="317" spans="1:18" s="56" customFormat="1" ht="15.75">
      <c r="A317" s="18" t="s">
        <v>105</v>
      </c>
      <c r="B317" s="18" t="s">
        <v>39</v>
      </c>
      <c r="C317" s="15"/>
      <c r="D317" s="37" t="s">
        <v>258</v>
      </c>
      <c r="E317" s="36"/>
      <c r="F317" s="33">
        <v>4740198000357</v>
      </c>
      <c r="G317" s="36"/>
      <c r="H317" s="36">
        <v>365</v>
      </c>
      <c r="I317" s="88" t="s">
        <v>256</v>
      </c>
      <c r="J317" s="88" t="s">
        <v>242</v>
      </c>
      <c r="K317" s="34">
        <f>K316*6</f>
        <v>6.84</v>
      </c>
      <c r="L317" s="10"/>
      <c r="M317" s="26"/>
      <c r="N317" s="7">
        <f t="shared" si="45"/>
        <v>8.3448</v>
      </c>
      <c r="O317" s="25">
        <v>0.6</v>
      </c>
      <c r="P317" s="22" t="s">
        <v>40</v>
      </c>
      <c r="Q317" s="88" t="s">
        <v>257</v>
      </c>
      <c r="R317" s="99"/>
    </row>
    <row r="318" spans="1:18" s="56" customFormat="1" ht="15.75">
      <c r="A318" s="18" t="s">
        <v>105</v>
      </c>
      <c r="B318" s="18" t="s">
        <v>39</v>
      </c>
      <c r="C318" s="36"/>
      <c r="D318" s="37" t="s">
        <v>244</v>
      </c>
      <c r="E318" s="36"/>
      <c r="F318" s="33">
        <v>4740098016076</v>
      </c>
      <c r="G318" s="36"/>
      <c r="H318" s="36">
        <v>180</v>
      </c>
      <c r="I318" s="4" t="s">
        <v>39</v>
      </c>
      <c r="J318" s="4" t="s">
        <v>66</v>
      </c>
      <c r="K318" s="34">
        <v>0.74</v>
      </c>
      <c r="L318" s="10"/>
      <c r="M318" s="26"/>
      <c r="N318" s="7">
        <f t="shared" si="45"/>
        <v>0.9027999999999999</v>
      </c>
      <c r="O318" s="25">
        <v>0.1</v>
      </c>
      <c r="P318" s="22" t="s">
        <v>40</v>
      </c>
      <c r="Q318" s="4" t="str">
        <f>CONCATENATE(P318," x ",J318)</f>
        <v>6 x 1,5 l</v>
      </c>
      <c r="R318" s="99"/>
    </row>
    <row r="319" spans="3:14" ht="15.75">
      <c r="C319" s="23"/>
      <c r="D319" s="24" t="s">
        <v>97</v>
      </c>
      <c r="F319" s="38"/>
      <c r="G319" s="1"/>
      <c r="H319" s="1"/>
      <c r="I319" s="1"/>
      <c r="J319" s="1"/>
      <c r="K319" s="34"/>
      <c r="L319" s="55"/>
      <c r="M319" s="38"/>
      <c r="N319" s="7"/>
    </row>
    <row r="320" spans="3:14" ht="15.75">
      <c r="C320" s="1"/>
      <c r="D320" s="5" t="s">
        <v>213</v>
      </c>
      <c r="F320" s="38"/>
      <c r="G320" s="1"/>
      <c r="H320" s="1"/>
      <c r="I320" s="1"/>
      <c r="J320" s="1"/>
      <c r="K320" s="34"/>
      <c r="L320" s="55"/>
      <c r="M320" s="38"/>
      <c r="N320" s="7"/>
    </row>
    <row r="321" spans="1:17" ht="15.75">
      <c r="A321" s="18" t="s">
        <v>194</v>
      </c>
      <c r="B321" s="18" t="s">
        <v>23</v>
      </c>
      <c r="C321" s="15"/>
      <c r="D321" s="3" t="s">
        <v>195</v>
      </c>
      <c r="F321" s="33">
        <v>4740098089636</v>
      </c>
      <c r="G321" s="1"/>
      <c r="H321" s="4">
        <v>360</v>
      </c>
      <c r="I321" s="4" t="s">
        <v>24</v>
      </c>
      <c r="J321" s="4" t="s">
        <v>139</v>
      </c>
      <c r="K321" s="58">
        <v>2.45</v>
      </c>
      <c r="L321" s="55"/>
      <c r="M321" s="38"/>
      <c r="N321" s="7">
        <f>K321*1.22</f>
        <v>2.9890000000000003</v>
      </c>
      <c r="O321" s="25">
        <v>0.1</v>
      </c>
      <c r="P321" s="22" t="s">
        <v>40</v>
      </c>
      <c r="Q321" s="4" t="str">
        <f>CONCATENATE(P321," x ",J321)</f>
        <v>6 x 0,75 l</v>
      </c>
    </row>
    <row r="322" spans="1:17" ht="15.75">
      <c r="A322" s="18" t="s">
        <v>194</v>
      </c>
      <c r="B322" s="18" t="s">
        <v>23</v>
      </c>
      <c r="C322" s="15"/>
      <c r="D322" s="3" t="s">
        <v>158</v>
      </c>
      <c r="F322" s="33">
        <v>4740098089629</v>
      </c>
      <c r="G322" s="1"/>
      <c r="H322" s="4">
        <v>360</v>
      </c>
      <c r="I322" s="4" t="s">
        <v>24</v>
      </c>
      <c r="J322" s="4" t="s">
        <v>139</v>
      </c>
      <c r="K322" s="58">
        <v>2.45</v>
      </c>
      <c r="L322" s="55"/>
      <c r="M322" s="38"/>
      <c r="N322" s="7">
        <f>K322*1.22</f>
        <v>2.9890000000000003</v>
      </c>
      <c r="O322" s="25">
        <v>0.1</v>
      </c>
      <c r="P322" s="22" t="s">
        <v>40</v>
      </c>
      <c r="Q322" s="4" t="str">
        <f>CONCATENATE(P322," x ",J322)</f>
        <v>6 x 0,75 l</v>
      </c>
    </row>
    <row r="323" spans="3:14" ht="15.75">
      <c r="C323" s="1"/>
      <c r="D323" s="27" t="s">
        <v>217</v>
      </c>
      <c r="F323" s="38"/>
      <c r="G323" s="1"/>
      <c r="H323" s="1"/>
      <c r="I323" s="1"/>
      <c r="J323" s="1"/>
      <c r="K323" s="34"/>
      <c r="L323" s="55"/>
      <c r="M323" s="38"/>
      <c r="N323" s="7"/>
    </row>
    <row r="324" spans="1:17" ht="15.75">
      <c r="A324" s="18" t="s">
        <v>97</v>
      </c>
      <c r="B324" s="18" t="s">
        <v>23</v>
      </c>
      <c r="D324" s="3" t="s">
        <v>99</v>
      </c>
      <c r="F324" s="51">
        <v>4740098077954</v>
      </c>
      <c r="H324" s="4">
        <v>360</v>
      </c>
      <c r="I324" s="4" t="s">
        <v>24</v>
      </c>
      <c r="J324" s="4" t="s">
        <v>25</v>
      </c>
      <c r="K324" s="58">
        <v>0.46</v>
      </c>
      <c r="L324" s="10"/>
      <c r="M324" s="19"/>
      <c r="N324" s="7">
        <f>K324*1.22</f>
        <v>0.5612</v>
      </c>
      <c r="O324" s="25">
        <v>0.1</v>
      </c>
      <c r="P324" s="22" t="s">
        <v>26</v>
      </c>
      <c r="Q324" s="4" t="str">
        <f aca="true" t="shared" si="46" ref="Q324:Q339">CONCATENATE(P324," x ",J324)</f>
        <v>24 x 0,33 l</v>
      </c>
    </row>
    <row r="325" spans="1:17" ht="15.75">
      <c r="A325" s="18" t="s">
        <v>97</v>
      </c>
      <c r="B325" s="18" t="s">
        <v>23</v>
      </c>
      <c r="C325" s="15"/>
      <c r="D325" s="3" t="s">
        <v>387</v>
      </c>
      <c r="F325" s="51">
        <v>4740098002192</v>
      </c>
      <c r="H325" s="4">
        <v>360</v>
      </c>
      <c r="I325" s="4" t="s">
        <v>24</v>
      </c>
      <c r="J325" s="4" t="s">
        <v>25</v>
      </c>
      <c r="K325" s="58">
        <v>0.93</v>
      </c>
      <c r="L325" s="10"/>
      <c r="M325" s="19"/>
      <c r="N325" s="7">
        <f>K325*1.22</f>
        <v>1.1346</v>
      </c>
      <c r="O325" s="25">
        <v>0.1</v>
      </c>
      <c r="P325" s="22" t="s">
        <v>26</v>
      </c>
      <c r="Q325" s="4" t="str">
        <f>CONCATENATE(P325," x ",J325)</f>
        <v>24 x 0,33 l</v>
      </c>
    </row>
    <row r="326" spans="1:17" ht="15.75">
      <c r="A326" s="18" t="s">
        <v>97</v>
      </c>
      <c r="B326" s="18" t="s">
        <v>39</v>
      </c>
      <c r="D326" s="3" t="s">
        <v>99</v>
      </c>
      <c r="E326" s="36"/>
      <c r="F326" s="33">
        <v>4740098078043</v>
      </c>
      <c r="H326" s="4">
        <v>180</v>
      </c>
      <c r="I326" s="4" t="s">
        <v>39</v>
      </c>
      <c r="J326" s="4" t="s">
        <v>30</v>
      </c>
      <c r="K326" s="34">
        <v>0.63</v>
      </c>
      <c r="L326" s="10"/>
      <c r="M326" s="26"/>
      <c r="N326" s="7">
        <f aca="true" t="shared" si="47" ref="N326:N340">K326*1.22</f>
        <v>0.7686</v>
      </c>
      <c r="O326" s="25">
        <v>0.1</v>
      </c>
      <c r="P326" s="22" t="s">
        <v>60</v>
      </c>
      <c r="Q326" s="4" t="str">
        <f t="shared" si="46"/>
        <v>12 x 0,5 l</v>
      </c>
    </row>
    <row r="327" spans="1:17" ht="15.75">
      <c r="A327" s="18" t="s">
        <v>97</v>
      </c>
      <c r="B327" s="18" t="s">
        <v>39</v>
      </c>
      <c r="D327" s="3" t="s">
        <v>101</v>
      </c>
      <c r="E327" s="36"/>
      <c r="F327" s="33">
        <v>4740098078715</v>
      </c>
      <c r="H327" s="4">
        <v>180</v>
      </c>
      <c r="I327" s="4" t="s">
        <v>39</v>
      </c>
      <c r="J327" s="4" t="s">
        <v>30</v>
      </c>
      <c r="K327" s="34">
        <v>0.63</v>
      </c>
      <c r="L327" s="10"/>
      <c r="M327" s="26"/>
      <c r="N327" s="7">
        <f t="shared" si="47"/>
        <v>0.7686</v>
      </c>
      <c r="O327" s="25">
        <v>0.1</v>
      </c>
      <c r="P327" s="22" t="s">
        <v>60</v>
      </c>
      <c r="Q327" s="4" t="str">
        <f t="shared" si="46"/>
        <v>12 x 0,5 l</v>
      </c>
    </row>
    <row r="328" spans="1:17" ht="15.75">
      <c r="A328" s="18" t="s">
        <v>97</v>
      </c>
      <c r="B328" s="18" t="s">
        <v>39</v>
      </c>
      <c r="C328" s="11"/>
      <c r="D328" s="3" t="s">
        <v>267</v>
      </c>
      <c r="E328" s="36"/>
      <c r="F328" s="33">
        <v>4740098094883</v>
      </c>
      <c r="H328" s="4">
        <v>180</v>
      </c>
      <c r="I328" s="4" t="s">
        <v>39</v>
      </c>
      <c r="J328" s="4" t="s">
        <v>30</v>
      </c>
      <c r="K328" s="34">
        <v>0.63</v>
      </c>
      <c r="L328" s="10"/>
      <c r="M328" s="26"/>
      <c r="N328" s="7">
        <f t="shared" si="47"/>
        <v>0.7686</v>
      </c>
      <c r="O328" s="25">
        <v>0.1</v>
      </c>
      <c r="P328" s="22" t="s">
        <v>60</v>
      </c>
      <c r="Q328" s="4" t="str">
        <f t="shared" si="46"/>
        <v>12 x 0,5 l</v>
      </c>
    </row>
    <row r="329" spans="1:17" ht="15.75">
      <c r="A329" s="18" t="s">
        <v>97</v>
      </c>
      <c r="B329" s="18" t="s">
        <v>39</v>
      </c>
      <c r="D329" s="3" t="s">
        <v>102</v>
      </c>
      <c r="E329" s="36"/>
      <c r="F329" s="33">
        <v>4740098078722</v>
      </c>
      <c r="H329" s="4">
        <v>180</v>
      </c>
      <c r="I329" s="4" t="s">
        <v>39</v>
      </c>
      <c r="J329" s="4" t="s">
        <v>30</v>
      </c>
      <c r="K329" s="34">
        <v>0.63</v>
      </c>
      <c r="L329" s="10"/>
      <c r="M329" s="26"/>
      <c r="N329" s="7">
        <f t="shared" si="47"/>
        <v>0.7686</v>
      </c>
      <c r="O329" s="25">
        <v>0.1</v>
      </c>
      <c r="P329" s="22" t="s">
        <v>60</v>
      </c>
      <c r="Q329" s="4" t="str">
        <f t="shared" si="46"/>
        <v>12 x 0,5 l</v>
      </c>
    </row>
    <row r="330" spans="1:17" ht="15.75">
      <c r="A330" s="18" t="s">
        <v>97</v>
      </c>
      <c r="B330" s="18" t="s">
        <v>39</v>
      </c>
      <c r="C330" s="15"/>
      <c r="D330" s="3" t="s">
        <v>224</v>
      </c>
      <c r="E330" s="36"/>
      <c r="F330" s="33">
        <v>4740098090526</v>
      </c>
      <c r="H330" s="4">
        <v>180</v>
      </c>
      <c r="I330" s="4" t="s">
        <v>39</v>
      </c>
      <c r="J330" s="4" t="s">
        <v>30</v>
      </c>
      <c r="K330" s="34">
        <v>0.63</v>
      </c>
      <c r="L330" s="10"/>
      <c r="M330" s="26"/>
      <c r="N330" s="7">
        <f t="shared" si="47"/>
        <v>0.7686</v>
      </c>
      <c r="O330" s="25">
        <v>0.1</v>
      </c>
      <c r="P330" s="22" t="s">
        <v>60</v>
      </c>
      <c r="Q330" s="4" t="str">
        <f t="shared" si="46"/>
        <v>12 x 0,5 l</v>
      </c>
    </row>
    <row r="331" spans="1:17" ht="15.75" collapsed="1">
      <c r="A331" s="18" t="s">
        <v>97</v>
      </c>
      <c r="B331" s="18" t="s">
        <v>39</v>
      </c>
      <c r="C331" s="15"/>
      <c r="D331" s="3" t="s">
        <v>332</v>
      </c>
      <c r="E331" s="36"/>
      <c r="F331" s="33">
        <v>4740098098119</v>
      </c>
      <c r="H331" s="4">
        <v>180</v>
      </c>
      <c r="I331" s="4" t="s">
        <v>39</v>
      </c>
      <c r="J331" s="4" t="s">
        <v>30</v>
      </c>
      <c r="K331" s="34">
        <v>0.63</v>
      </c>
      <c r="L331" s="10"/>
      <c r="M331" s="26"/>
      <c r="N331" s="7">
        <f t="shared" si="47"/>
        <v>0.7686</v>
      </c>
      <c r="O331" s="25">
        <v>0.1</v>
      </c>
      <c r="P331" s="22" t="s">
        <v>60</v>
      </c>
      <c r="Q331" s="4" t="str">
        <f t="shared" si="46"/>
        <v>12 x 0,5 l</v>
      </c>
    </row>
    <row r="332" spans="1:17" ht="15.75">
      <c r="A332" s="18" t="s">
        <v>97</v>
      </c>
      <c r="B332" s="18" t="s">
        <v>39</v>
      </c>
      <c r="C332" s="53"/>
      <c r="D332" s="18" t="s">
        <v>363</v>
      </c>
      <c r="E332" s="57"/>
      <c r="F332" s="54">
        <v>4740098001577</v>
      </c>
      <c r="G332" s="45"/>
      <c r="H332" s="45">
        <v>180</v>
      </c>
      <c r="I332" s="45" t="s">
        <v>39</v>
      </c>
      <c r="J332" s="45" t="s">
        <v>30</v>
      </c>
      <c r="K332" s="58">
        <v>0.63</v>
      </c>
      <c r="L332" s="47"/>
      <c r="M332" s="59"/>
      <c r="N332" s="7">
        <f t="shared" si="47"/>
        <v>0.7686</v>
      </c>
      <c r="O332" s="49">
        <v>0.1</v>
      </c>
      <c r="P332" s="50" t="s">
        <v>60</v>
      </c>
      <c r="Q332" s="45" t="str">
        <f>CONCATENATE(P332," x ",J332)</f>
        <v>12 x 0,5 l</v>
      </c>
    </row>
    <row r="333" spans="1:17" ht="15.75">
      <c r="A333" s="18" t="s">
        <v>97</v>
      </c>
      <c r="B333" s="18" t="s">
        <v>39</v>
      </c>
      <c r="C333" s="53"/>
      <c r="D333" s="18" t="s">
        <v>391</v>
      </c>
      <c r="E333" s="57"/>
      <c r="F333" s="54">
        <v>4740098002253</v>
      </c>
      <c r="G333" s="45"/>
      <c r="H333" s="45">
        <v>180</v>
      </c>
      <c r="I333" s="45" t="s">
        <v>39</v>
      </c>
      <c r="J333" s="45" t="s">
        <v>30</v>
      </c>
      <c r="K333" s="58">
        <v>0.63</v>
      </c>
      <c r="L333" s="47"/>
      <c r="M333" s="59"/>
      <c r="N333" s="7">
        <f>K333*1.22</f>
        <v>0.7686</v>
      </c>
      <c r="O333" s="49">
        <v>0.1</v>
      </c>
      <c r="P333" s="50" t="s">
        <v>60</v>
      </c>
      <c r="Q333" s="45" t="str">
        <f>CONCATENATE(P333," x ",J333)</f>
        <v>12 x 0,5 l</v>
      </c>
    </row>
    <row r="334" spans="1:17" ht="15.75">
      <c r="A334" s="18" t="s">
        <v>97</v>
      </c>
      <c r="B334" s="18" t="s">
        <v>39</v>
      </c>
      <c r="D334" s="3" t="s">
        <v>99</v>
      </c>
      <c r="F334" s="33">
        <v>4740098016014</v>
      </c>
      <c r="G334" s="36"/>
      <c r="H334" s="36">
        <v>180</v>
      </c>
      <c r="I334" s="4" t="s">
        <v>39</v>
      </c>
      <c r="J334" s="4" t="s">
        <v>66</v>
      </c>
      <c r="K334" s="34">
        <v>1.12</v>
      </c>
      <c r="L334" s="10"/>
      <c r="M334" s="26"/>
      <c r="N334" s="7">
        <f t="shared" si="47"/>
        <v>1.3664</v>
      </c>
      <c r="O334" s="25">
        <v>0.1</v>
      </c>
      <c r="P334" s="22" t="s">
        <v>40</v>
      </c>
      <c r="Q334" s="4" t="str">
        <f t="shared" si="46"/>
        <v>6 x 1,5 l</v>
      </c>
    </row>
    <row r="335" spans="1:17" ht="15.75">
      <c r="A335" s="18" t="s">
        <v>97</v>
      </c>
      <c r="B335" s="18" t="s">
        <v>39</v>
      </c>
      <c r="C335" s="36"/>
      <c r="D335" s="37" t="s">
        <v>101</v>
      </c>
      <c r="E335" s="36"/>
      <c r="F335" s="33">
        <v>4740098016342</v>
      </c>
      <c r="H335" s="4">
        <v>180</v>
      </c>
      <c r="I335" s="4" t="s">
        <v>39</v>
      </c>
      <c r="J335" s="4" t="s">
        <v>66</v>
      </c>
      <c r="K335" s="34">
        <v>1.12</v>
      </c>
      <c r="L335" s="10"/>
      <c r="M335" s="26"/>
      <c r="N335" s="7">
        <f t="shared" si="47"/>
        <v>1.3664</v>
      </c>
      <c r="O335" s="25">
        <v>0.1</v>
      </c>
      <c r="P335" s="22" t="s">
        <v>40</v>
      </c>
      <c r="Q335" s="4" t="str">
        <f t="shared" si="46"/>
        <v>6 x 1,5 l</v>
      </c>
    </row>
    <row r="336" spans="1:17" ht="15.75">
      <c r="A336" s="18" t="s">
        <v>97</v>
      </c>
      <c r="B336" s="18" t="s">
        <v>39</v>
      </c>
      <c r="C336" s="11"/>
      <c r="D336" s="37" t="s">
        <v>267</v>
      </c>
      <c r="E336" s="36"/>
      <c r="F336" s="33">
        <v>4740098094890</v>
      </c>
      <c r="H336" s="4">
        <v>180</v>
      </c>
      <c r="I336" s="4" t="s">
        <v>39</v>
      </c>
      <c r="J336" s="4" t="s">
        <v>66</v>
      </c>
      <c r="K336" s="34">
        <v>1.12</v>
      </c>
      <c r="L336" s="10"/>
      <c r="M336" s="26"/>
      <c r="N336" s="7">
        <f t="shared" si="47"/>
        <v>1.3664</v>
      </c>
      <c r="O336" s="25">
        <v>0.1</v>
      </c>
      <c r="P336" s="22" t="s">
        <v>40</v>
      </c>
      <c r="Q336" s="4" t="str">
        <f t="shared" si="46"/>
        <v>6 x 1,5 l</v>
      </c>
    </row>
    <row r="337" spans="1:17" ht="15.75" collapsed="1">
      <c r="A337" s="18" t="s">
        <v>97</v>
      </c>
      <c r="B337" s="18" t="s">
        <v>39</v>
      </c>
      <c r="D337" s="3" t="s">
        <v>102</v>
      </c>
      <c r="E337" s="36"/>
      <c r="F337" s="33">
        <v>4740098072171</v>
      </c>
      <c r="H337" s="4">
        <v>180</v>
      </c>
      <c r="I337" s="4" t="s">
        <v>39</v>
      </c>
      <c r="J337" s="4" t="s">
        <v>66</v>
      </c>
      <c r="K337" s="34">
        <v>1.12</v>
      </c>
      <c r="L337" s="10"/>
      <c r="M337" s="26"/>
      <c r="N337" s="7">
        <f t="shared" si="47"/>
        <v>1.3664</v>
      </c>
      <c r="O337" s="25">
        <v>0.1</v>
      </c>
      <c r="P337" s="22" t="s">
        <v>40</v>
      </c>
      <c r="Q337" s="4" t="str">
        <f t="shared" si="46"/>
        <v>6 x 1,5 l</v>
      </c>
    </row>
    <row r="338" spans="1:17" ht="15.75">
      <c r="A338" s="18" t="s">
        <v>97</v>
      </c>
      <c r="B338" s="18" t="s">
        <v>39</v>
      </c>
      <c r="C338" s="15"/>
      <c r="D338" s="3" t="s">
        <v>224</v>
      </c>
      <c r="F338" s="33">
        <v>4740098090533</v>
      </c>
      <c r="G338" s="36"/>
      <c r="H338" s="36">
        <v>180</v>
      </c>
      <c r="I338" s="4" t="s">
        <v>39</v>
      </c>
      <c r="J338" s="4" t="s">
        <v>66</v>
      </c>
      <c r="K338" s="34">
        <v>1.12</v>
      </c>
      <c r="L338" s="10"/>
      <c r="M338" s="26"/>
      <c r="N338" s="7">
        <f t="shared" si="47"/>
        <v>1.3664</v>
      </c>
      <c r="O338" s="25">
        <v>0.1</v>
      </c>
      <c r="P338" s="22" t="s">
        <v>40</v>
      </c>
      <c r="Q338" s="4" t="str">
        <f t="shared" si="46"/>
        <v>6 x 1,5 l</v>
      </c>
    </row>
    <row r="339" spans="1:17" ht="15.75">
      <c r="A339" s="18" t="s">
        <v>97</v>
      </c>
      <c r="B339" s="18" t="s">
        <v>39</v>
      </c>
      <c r="C339" s="15"/>
      <c r="D339" s="3" t="s">
        <v>332</v>
      </c>
      <c r="F339" s="33">
        <v>4740098098126</v>
      </c>
      <c r="G339" s="36"/>
      <c r="H339" s="36">
        <v>180</v>
      </c>
      <c r="I339" s="4" t="s">
        <v>39</v>
      </c>
      <c r="J339" s="4" t="s">
        <v>66</v>
      </c>
      <c r="K339" s="34">
        <v>1.12</v>
      </c>
      <c r="L339" s="10"/>
      <c r="M339" s="26"/>
      <c r="N339" s="7">
        <f t="shared" si="47"/>
        <v>1.3664</v>
      </c>
      <c r="O339" s="25">
        <v>0.1</v>
      </c>
      <c r="P339" s="22" t="s">
        <v>40</v>
      </c>
      <c r="Q339" s="4" t="str">
        <f t="shared" si="46"/>
        <v>6 x 1,5 l</v>
      </c>
    </row>
    <row r="340" spans="1:17" ht="15.75">
      <c r="A340" s="18" t="s">
        <v>97</v>
      </c>
      <c r="B340" s="18" t="s">
        <v>39</v>
      </c>
      <c r="C340" s="53"/>
      <c r="D340" s="18" t="s">
        <v>363</v>
      </c>
      <c r="E340" s="45"/>
      <c r="F340" s="54">
        <v>4740098001584</v>
      </c>
      <c r="G340" s="57"/>
      <c r="H340" s="57">
        <v>180</v>
      </c>
      <c r="I340" s="45" t="s">
        <v>39</v>
      </c>
      <c r="J340" s="45" t="s">
        <v>66</v>
      </c>
      <c r="K340" s="58">
        <v>1.12</v>
      </c>
      <c r="L340" s="47"/>
      <c r="M340" s="59"/>
      <c r="N340" s="7">
        <f t="shared" si="47"/>
        <v>1.3664</v>
      </c>
      <c r="O340" s="49">
        <v>0.1</v>
      </c>
      <c r="P340" s="50" t="s">
        <v>40</v>
      </c>
      <c r="Q340" s="45" t="str">
        <f>CONCATENATE(P340," x ",J340)</f>
        <v>6 x 1,5 l</v>
      </c>
    </row>
    <row r="341" spans="1:17" ht="15.75">
      <c r="A341" s="18" t="s">
        <v>97</v>
      </c>
      <c r="B341" s="18" t="s">
        <v>39</v>
      </c>
      <c r="C341" s="53"/>
      <c r="D341" s="18" t="s">
        <v>391</v>
      </c>
      <c r="E341" s="45"/>
      <c r="F341" s="54">
        <v>4740098002260</v>
      </c>
      <c r="G341" s="57"/>
      <c r="H341" s="57">
        <v>180</v>
      </c>
      <c r="I341" s="45" t="s">
        <v>39</v>
      </c>
      <c r="J341" s="45" t="s">
        <v>66</v>
      </c>
      <c r="K341" s="58">
        <v>1.12</v>
      </c>
      <c r="L341" s="47"/>
      <c r="M341" s="59"/>
      <c r="N341" s="7">
        <f>K341*1.22</f>
        <v>1.3664</v>
      </c>
      <c r="O341" s="49">
        <v>0.1</v>
      </c>
      <c r="P341" s="50" t="s">
        <v>40</v>
      </c>
      <c r="Q341" s="45" t="str">
        <f>CONCATENATE(P341," x ",J341)</f>
        <v>6 x 1,5 l</v>
      </c>
    </row>
    <row r="342" spans="3:14" ht="15.75">
      <c r="C342" s="15"/>
      <c r="D342" s="5" t="s">
        <v>227</v>
      </c>
      <c r="F342" s="33"/>
      <c r="G342" s="36"/>
      <c r="H342" s="36"/>
      <c r="K342" s="34"/>
      <c r="L342" s="10"/>
      <c r="M342" s="26"/>
      <c r="N342" s="7"/>
    </row>
    <row r="343" spans="1:17" ht="15.75">
      <c r="A343" s="18" t="s">
        <v>97</v>
      </c>
      <c r="B343" s="18" t="s">
        <v>39</v>
      </c>
      <c r="C343" s="15"/>
      <c r="D343" s="3" t="s">
        <v>228</v>
      </c>
      <c r="F343" s="33">
        <v>4740098092049</v>
      </c>
      <c r="G343" s="1"/>
      <c r="H343" s="4">
        <v>180</v>
      </c>
      <c r="I343" s="4" t="s">
        <v>39</v>
      </c>
      <c r="J343" s="4" t="s">
        <v>109</v>
      </c>
      <c r="K343" s="34">
        <v>1.19</v>
      </c>
      <c r="L343" s="55"/>
      <c r="M343" s="38"/>
      <c r="N343" s="7">
        <f aca="true" t="shared" si="48" ref="N343:N348">K343*1.22</f>
        <v>1.4518</v>
      </c>
      <c r="O343" s="25">
        <v>0.1</v>
      </c>
      <c r="P343" s="22" t="s">
        <v>40</v>
      </c>
      <c r="Q343" s="4" t="str">
        <f aca="true" t="shared" si="49" ref="Q343:Q348">CONCATENATE(P343," x ",J343)</f>
        <v>6 x 1,0 l</v>
      </c>
    </row>
    <row r="344" spans="1:17" ht="15.75">
      <c r="A344" s="18" t="s">
        <v>97</v>
      </c>
      <c r="B344" s="18" t="s">
        <v>39</v>
      </c>
      <c r="C344" s="15"/>
      <c r="D344" s="3" t="s">
        <v>229</v>
      </c>
      <c r="F344" s="33">
        <v>4740098092025</v>
      </c>
      <c r="G344" s="1"/>
      <c r="H344" s="4">
        <v>180</v>
      </c>
      <c r="I344" s="4" t="s">
        <v>39</v>
      </c>
      <c r="J344" s="4" t="s">
        <v>109</v>
      </c>
      <c r="K344" s="34">
        <v>1.19</v>
      </c>
      <c r="L344" s="55"/>
      <c r="M344" s="38"/>
      <c r="N344" s="7">
        <f t="shared" si="48"/>
        <v>1.4518</v>
      </c>
      <c r="O344" s="25">
        <v>0.1</v>
      </c>
      <c r="P344" s="22" t="s">
        <v>40</v>
      </c>
      <c r="Q344" s="4" t="str">
        <f t="shared" si="49"/>
        <v>6 x 1,0 l</v>
      </c>
    </row>
    <row r="345" spans="1:17" ht="15.75">
      <c r="A345" s="18" t="s">
        <v>97</v>
      </c>
      <c r="B345" s="18" t="s">
        <v>39</v>
      </c>
      <c r="C345" s="11"/>
      <c r="D345" s="3" t="s">
        <v>262</v>
      </c>
      <c r="F345" s="33">
        <v>4740098094920</v>
      </c>
      <c r="G345" s="1"/>
      <c r="H345" s="4">
        <v>180</v>
      </c>
      <c r="I345" s="4" t="s">
        <v>39</v>
      </c>
      <c r="J345" s="4" t="s">
        <v>109</v>
      </c>
      <c r="K345" s="34">
        <v>1.19</v>
      </c>
      <c r="L345" s="55"/>
      <c r="M345" s="38"/>
      <c r="N345" s="7">
        <f t="shared" si="48"/>
        <v>1.4518</v>
      </c>
      <c r="O345" s="25">
        <v>0.1</v>
      </c>
      <c r="P345" s="22" t="s">
        <v>40</v>
      </c>
      <c r="Q345" s="4" t="str">
        <f t="shared" si="49"/>
        <v>6 x 1,0 l</v>
      </c>
    </row>
    <row r="346" spans="1:17" ht="15.75">
      <c r="A346" s="18" t="s">
        <v>97</v>
      </c>
      <c r="B346" s="18" t="s">
        <v>39</v>
      </c>
      <c r="C346" s="15"/>
      <c r="D346" s="3" t="s">
        <v>320</v>
      </c>
      <c r="F346" s="33">
        <v>4740098098539</v>
      </c>
      <c r="G346" s="1"/>
      <c r="H346" s="4">
        <v>180</v>
      </c>
      <c r="I346" s="4" t="s">
        <v>39</v>
      </c>
      <c r="J346" s="4" t="s">
        <v>109</v>
      </c>
      <c r="K346" s="34">
        <v>1.19</v>
      </c>
      <c r="L346" s="55"/>
      <c r="M346" s="38"/>
      <c r="N346" s="7">
        <f t="shared" si="48"/>
        <v>1.4518</v>
      </c>
      <c r="O346" s="25">
        <v>0.1</v>
      </c>
      <c r="P346" s="22" t="s">
        <v>40</v>
      </c>
      <c r="Q346" s="4" t="str">
        <f t="shared" si="49"/>
        <v>6 x 1,0 l</v>
      </c>
    </row>
    <row r="347" spans="1:17" ht="15.75">
      <c r="A347" s="18" t="s">
        <v>97</v>
      </c>
      <c r="B347" s="18" t="s">
        <v>39</v>
      </c>
      <c r="C347" s="15"/>
      <c r="D347" s="3" t="s">
        <v>406</v>
      </c>
      <c r="F347" s="33">
        <v>4740098002031</v>
      </c>
      <c r="G347" s="1"/>
      <c r="H347" s="4">
        <v>180</v>
      </c>
      <c r="I347" s="4" t="s">
        <v>39</v>
      </c>
      <c r="J347" s="4" t="s">
        <v>109</v>
      </c>
      <c r="K347" s="34">
        <v>1.19</v>
      </c>
      <c r="L347" s="55"/>
      <c r="M347" s="38"/>
      <c r="N347" s="7">
        <f t="shared" si="48"/>
        <v>1.4518</v>
      </c>
      <c r="O347" s="25">
        <v>0.1</v>
      </c>
      <c r="P347" s="22" t="s">
        <v>40</v>
      </c>
      <c r="Q347" s="4" t="str">
        <f t="shared" si="49"/>
        <v>6 x 1,0 l</v>
      </c>
    </row>
    <row r="348" spans="1:17" ht="15.75">
      <c r="A348" s="18" t="s">
        <v>97</v>
      </c>
      <c r="B348" s="18" t="s">
        <v>39</v>
      </c>
      <c r="D348" s="39" t="s">
        <v>104</v>
      </c>
      <c r="F348" s="33">
        <v>4740098016106</v>
      </c>
      <c r="H348" s="4">
        <v>180</v>
      </c>
      <c r="I348" s="4" t="s">
        <v>39</v>
      </c>
      <c r="J348" s="4" t="s">
        <v>66</v>
      </c>
      <c r="K348" s="34">
        <v>1.19</v>
      </c>
      <c r="L348" s="10"/>
      <c r="M348" s="26"/>
      <c r="N348" s="7">
        <f t="shared" si="48"/>
        <v>1.4518</v>
      </c>
      <c r="O348" s="25">
        <v>0.1</v>
      </c>
      <c r="P348" s="22" t="s">
        <v>40</v>
      </c>
      <c r="Q348" s="4" t="str">
        <f t="shared" si="49"/>
        <v>6 x 1,5 l</v>
      </c>
    </row>
    <row r="349" spans="4:14" ht="15.75">
      <c r="D349" s="40" t="s">
        <v>214</v>
      </c>
      <c r="F349" s="33"/>
      <c r="K349" s="34"/>
      <c r="L349" s="10"/>
      <c r="M349" s="26"/>
      <c r="N349" s="7"/>
    </row>
    <row r="350" spans="1:17" ht="15.75">
      <c r="A350" s="18" t="s">
        <v>97</v>
      </c>
      <c r="B350" s="18" t="s">
        <v>42</v>
      </c>
      <c r="C350" s="15"/>
      <c r="D350" s="3" t="s">
        <v>309</v>
      </c>
      <c r="F350" s="33">
        <v>4740098097211</v>
      </c>
      <c r="H350" s="4">
        <v>360</v>
      </c>
      <c r="I350" s="4" t="s">
        <v>44</v>
      </c>
      <c r="J350" s="4" t="s">
        <v>268</v>
      </c>
      <c r="K350" s="34">
        <v>0.612</v>
      </c>
      <c r="L350" s="10"/>
      <c r="M350" s="26"/>
      <c r="N350" s="7">
        <f>K350*1.22</f>
        <v>0.74664</v>
      </c>
      <c r="O350" s="25">
        <v>0.1</v>
      </c>
      <c r="P350" s="22" t="s">
        <v>60</v>
      </c>
      <c r="Q350" s="4" t="s">
        <v>283</v>
      </c>
    </row>
    <row r="351" spans="1:17" ht="15.75" collapsed="1">
      <c r="A351" s="18" t="s">
        <v>97</v>
      </c>
      <c r="B351" s="18" t="s">
        <v>42</v>
      </c>
      <c r="C351" s="15"/>
      <c r="D351" s="3" t="s">
        <v>310</v>
      </c>
      <c r="F351" s="33">
        <v>4740098097228</v>
      </c>
      <c r="H351" s="4">
        <v>360</v>
      </c>
      <c r="I351" s="4" t="s">
        <v>274</v>
      </c>
      <c r="K351" s="34">
        <f>K350*12</f>
        <v>7.343999999999999</v>
      </c>
      <c r="L351" s="10"/>
      <c r="M351" s="26"/>
      <c r="N351" s="7">
        <f>K351*1.22</f>
        <v>8.959679999999999</v>
      </c>
      <c r="O351" s="25">
        <v>1.2</v>
      </c>
      <c r="P351" s="22" t="s">
        <v>60</v>
      </c>
      <c r="Q351" s="4" t="s">
        <v>284</v>
      </c>
    </row>
    <row r="352" spans="1:17" ht="15.75" collapsed="1">
      <c r="A352" s="18" t="s">
        <v>97</v>
      </c>
      <c r="B352" s="18" t="s">
        <v>39</v>
      </c>
      <c r="D352" s="3" t="s">
        <v>98</v>
      </c>
      <c r="E352" s="36"/>
      <c r="F352" s="33">
        <v>4740098072379</v>
      </c>
      <c r="H352" s="4">
        <v>180</v>
      </c>
      <c r="I352" s="4" t="s">
        <v>39</v>
      </c>
      <c r="J352" s="4" t="s">
        <v>30</v>
      </c>
      <c r="K352" s="58">
        <v>0.66</v>
      </c>
      <c r="L352" s="10"/>
      <c r="M352" s="26"/>
      <c r="N352" s="7">
        <f>K352*1.22</f>
        <v>0.8052</v>
      </c>
      <c r="O352" s="25">
        <v>0.1</v>
      </c>
      <c r="P352" s="22" t="s">
        <v>60</v>
      </c>
      <c r="Q352" s="4" t="str">
        <f>CONCATENATE(P352," x ",J352)</f>
        <v>12 x 0,5 l</v>
      </c>
    </row>
    <row r="353" spans="1:17" ht="15.75">
      <c r="A353" s="18" t="s">
        <v>97</v>
      </c>
      <c r="B353" s="18" t="s">
        <v>39</v>
      </c>
      <c r="C353" s="11"/>
      <c r="D353" s="39" t="s">
        <v>98</v>
      </c>
      <c r="F353" s="33">
        <v>4740098094944</v>
      </c>
      <c r="H353" s="4">
        <v>180</v>
      </c>
      <c r="I353" s="4" t="s">
        <v>39</v>
      </c>
      <c r="J353" s="4" t="s">
        <v>264</v>
      </c>
      <c r="K353" s="58">
        <v>1.49</v>
      </c>
      <c r="L353" s="10"/>
      <c r="M353" s="26"/>
      <c r="N353" s="7">
        <f>K353*1.22</f>
        <v>1.8177999999999999</v>
      </c>
      <c r="O353" s="25">
        <v>0.1</v>
      </c>
      <c r="P353" s="22" t="s">
        <v>40</v>
      </c>
      <c r="Q353" s="4" t="str">
        <f>CONCATENATE(P353," x ",J353)</f>
        <v>6 x 2.0 l</v>
      </c>
    </row>
    <row r="354" spans="6:14" ht="15.75">
      <c r="F354" s="51"/>
      <c r="G354" s="43"/>
      <c r="K354" s="34"/>
      <c r="L354" s="10"/>
      <c r="M354" s="7"/>
      <c r="N354" s="7"/>
    </row>
    <row r="355" spans="3:14" ht="15.75">
      <c r="C355" s="23"/>
      <c r="D355" s="24" t="s">
        <v>179</v>
      </c>
      <c r="F355" s="38"/>
      <c r="G355" s="1"/>
      <c r="H355" s="1"/>
      <c r="I355" s="1"/>
      <c r="J355" s="1"/>
      <c r="K355" s="34"/>
      <c r="L355" s="55"/>
      <c r="M355" s="38"/>
      <c r="N355" s="7"/>
    </row>
    <row r="356" spans="1:17" ht="15.75">
      <c r="A356" s="18" t="s">
        <v>179</v>
      </c>
      <c r="B356" s="18" t="s">
        <v>23</v>
      </c>
      <c r="D356" s="3" t="s">
        <v>143</v>
      </c>
      <c r="F356" s="81" t="s">
        <v>144</v>
      </c>
      <c r="G356" s="1"/>
      <c r="H356" s="4">
        <v>360</v>
      </c>
      <c r="I356" s="4" t="s">
        <v>24</v>
      </c>
      <c r="J356" s="4" t="s">
        <v>124</v>
      </c>
      <c r="K356" s="58">
        <v>0.92</v>
      </c>
      <c r="L356" s="55"/>
      <c r="M356" s="38"/>
      <c r="N356" s="7">
        <f>K356*1.22</f>
        <v>1.1224</v>
      </c>
      <c r="O356" s="25">
        <v>0.1</v>
      </c>
      <c r="P356" s="22" t="s">
        <v>31</v>
      </c>
      <c r="Q356" s="4" t="str">
        <f aca="true" t="shared" si="50" ref="Q356:Q362">CONCATENATE(P356," x ",J356)</f>
        <v>20 x 0,4 l</v>
      </c>
    </row>
    <row r="357" spans="1:17" ht="15.75">
      <c r="A357" s="18" t="s">
        <v>179</v>
      </c>
      <c r="B357" s="18" t="s">
        <v>42</v>
      </c>
      <c r="C357" s="11"/>
      <c r="D357" s="3" t="s">
        <v>347</v>
      </c>
      <c r="F357" s="33">
        <v>4740098099864</v>
      </c>
      <c r="H357" s="4">
        <v>360</v>
      </c>
      <c r="I357" s="4" t="s">
        <v>44</v>
      </c>
      <c r="J357" s="4" t="s">
        <v>30</v>
      </c>
      <c r="K357" s="58">
        <v>0.75</v>
      </c>
      <c r="L357" s="10"/>
      <c r="M357" s="26"/>
      <c r="N357" s="7">
        <f aca="true" t="shared" si="51" ref="N357:N362">K357*1.22</f>
        <v>0.915</v>
      </c>
      <c r="O357" s="25">
        <v>0.1</v>
      </c>
      <c r="P357" s="22" t="s">
        <v>26</v>
      </c>
      <c r="Q357" s="4" t="str">
        <f t="shared" si="50"/>
        <v>24 x 0,5 l</v>
      </c>
    </row>
    <row r="358" spans="1:17" ht="15.75">
      <c r="A358" s="18" t="s">
        <v>179</v>
      </c>
      <c r="B358" s="18" t="s">
        <v>39</v>
      </c>
      <c r="D358" s="3" t="s">
        <v>100</v>
      </c>
      <c r="F358" s="33">
        <v>4740098077947</v>
      </c>
      <c r="H358" s="4">
        <v>180</v>
      </c>
      <c r="I358" s="4" t="s">
        <v>39</v>
      </c>
      <c r="J358" s="4" t="s">
        <v>30</v>
      </c>
      <c r="K358" s="58">
        <v>0.643</v>
      </c>
      <c r="L358" s="10"/>
      <c r="M358" s="26"/>
      <c r="N358" s="7">
        <f t="shared" si="51"/>
        <v>0.78446</v>
      </c>
      <c r="O358" s="25">
        <v>0.1</v>
      </c>
      <c r="P358" s="22" t="s">
        <v>60</v>
      </c>
      <c r="Q358" s="4" t="str">
        <f t="shared" si="50"/>
        <v>12 x 0,5 l</v>
      </c>
    </row>
    <row r="359" spans="1:17" ht="15.75">
      <c r="A359" s="18" t="s">
        <v>179</v>
      </c>
      <c r="B359" s="18" t="s">
        <v>39</v>
      </c>
      <c r="D359" s="3" t="s">
        <v>100</v>
      </c>
      <c r="F359" s="46">
        <v>4740098079262</v>
      </c>
      <c r="G359" s="43"/>
      <c r="H359" s="4">
        <v>180</v>
      </c>
      <c r="I359" s="4" t="s">
        <v>39</v>
      </c>
      <c r="J359" s="4" t="s">
        <v>109</v>
      </c>
      <c r="K359" s="58">
        <v>0.95</v>
      </c>
      <c r="L359" s="10"/>
      <c r="M359" s="26"/>
      <c r="N359" s="7">
        <f t="shared" si="51"/>
        <v>1.159</v>
      </c>
      <c r="O359" s="25">
        <v>0.1</v>
      </c>
      <c r="P359" s="22" t="s">
        <v>40</v>
      </c>
      <c r="Q359" s="4" t="str">
        <f t="shared" si="50"/>
        <v>6 x 1,0 l</v>
      </c>
    </row>
    <row r="360" spans="1:17" ht="15.75">
      <c r="A360" s="18" t="s">
        <v>179</v>
      </c>
      <c r="B360" s="18" t="s">
        <v>39</v>
      </c>
      <c r="D360" s="3" t="s">
        <v>103</v>
      </c>
      <c r="F360" s="46">
        <v>4740098079279</v>
      </c>
      <c r="G360" s="43"/>
      <c r="H360" s="4">
        <v>180</v>
      </c>
      <c r="I360" s="4" t="s">
        <v>39</v>
      </c>
      <c r="J360" s="4" t="s">
        <v>109</v>
      </c>
      <c r="K360" s="58">
        <v>0.95</v>
      </c>
      <c r="L360" s="10"/>
      <c r="M360" s="26"/>
      <c r="N360" s="7">
        <f t="shared" si="51"/>
        <v>1.159</v>
      </c>
      <c r="O360" s="25">
        <v>0.1</v>
      </c>
      <c r="P360" s="22" t="s">
        <v>40</v>
      </c>
      <c r="Q360" s="4" t="str">
        <f t="shared" si="50"/>
        <v>6 x 1,0 l</v>
      </c>
    </row>
    <row r="361" spans="1:17" ht="15.75">
      <c r="A361" s="18" t="s">
        <v>179</v>
      </c>
      <c r="B361" s="18" t="s">
        <v>39</v>
      </c>
      <c r="D361" s="3" t="s">
        <v>100</v>
      </c>
      <c r="F361" s="46">
        <v>4740098071976</v>
      </c>
      <c r="G361" s="43"/>
      <c r="H361" s="4">
        <v>180</v>
      </c>
      <c r="I361" s="4" t="s">
        <v>39</v>
      </c>
      <c r="J361" s="4" t="s">
        <v>145</v>
      </c>
      <c r="K361" s="58">
        <v>1.56</v>
      </c>
      <c r="L361" s="10"/>
      <c r="M361" s="26"/>
      <c r="N361" s="7">
        <f t="shared" si="51"/>
        <v>1.9032</v>
      </c>
      <c r="O361" s="25">
        <v>0.1</v>
      </c>
      <c r="P361" s="22" t="s">
        <v>40</v>
      </c>
      <c r="Q361" s="4" t="str">
        <f t="shared" si="50"/>
        <v>6 x 2,0 l</v>
      </c>
    </row>
    <row r="362" spans="1:17" ht="15.75">
      <c r="A362" s="18" t="s">
        <v>179</v>
      </c>
      <c r="B362" s="18" t="s">
        <v>52</v>
      </c>
      <c r="D362" s="3" t="s">
        <v>100</v>
      </c>
      <c r="F362" s="46">
        <v>4740098089841</v>
      </c>
      <c r="H362" s="4">
        <v>360</v>
      </c>
      <c r="I362" s="4" t="s">
        <v>53</v>
      </c>
      <c r="J362" s="4" t="s">
        <v>54</v>
      </c>
      <c r="K362" s="58">
        <v>1.19</v>
      </c>
      <c r="M362" s="7"/>
      <c r="N362" s="7">
        <f t="shared" si="51"/>
        <v>1.4518</v>
      </c>
      <c r="P362" s="22" t="s">
        <v>45</v>
      </c>
      <c r="Q362" s="4" t="str">
        <f t="shared" si="50"/>
        <v>30 x 1 l</v>
      </c>
    </row>
    <row r="363" spans="4:14" ht="15.75">
      <c r="D363" s="39"/>
      <c r="F363" s="33"/>
      <c r="K363" s="34"/>
      <c r="L363" s="10"/>
      <c r="M363" s="26"/>
      <c r="N363" s="7"/>
    </row>
    <row r="364" spans="3:14" ht="15.75">
      <c r="C364" s="23"/>
      <c r="D364" s="24" t="s">
        <v>93</v>
      </c>
      <c r="E364" s="1"/>
      <c r="F364" s="31"/>
      <c r="G364" s="1"/>
      <c r="H364" s="32"/>
      <c r="K364" s="41"/>
      <c r="L364" s="10"/>
      <c r="M364" s="26"/>
      <c r="N364" s="7"/>
    </row>
    <row r="365" spans="1:17" ht="15.75">
      <c r="A365" s="35" t="s">
        <v>93</v>
      </c>
      <c r="B365" s="18" t="s">
        <v>42</v>
      </c>
      <c r="C365" s="15"/>
      <c r="D365" s="3" t="s">
        <v>134</v>
      </c>
      <c r="F365" s="46">
        <v>4740098095668</v>
      </c>
      <c r="H365" s="4">
        <v>360</v>
      </c>
      <c r="I365" s="4" t="s">
        <v>44</v>
      </c>
      <c r="J365" s="4" t="s">
        <v>268</v>
      </c>
      <c r="K365" s="34">
        <v>0.663</v>
      </c>
      <c r="L365" s="10"/>
      <c r="M365" s="26"/>
      <c r="N365" s="7">
        <f>K365*1.22</f>
        <v>0.80886</v>
      </c>
      <c r="O365" s="25">
        <v>0.1</v>
      </c>
      <c r="P365" s="22" t="s">
        <v>60</v>
      </c>
      <c r="Q365" s="4" t="s">
        <v>283</v>
      </c>
    </row>
    <row r="366" spans="1:17" ht="15.75">
      <c r="A366" s="35" t="s">
        <v>93</v>
      </c>
      <c r="B366" s="18" t="s">
        <v>42</v>
      </c>
      <c r="C366" s="15"/>
      <c r="D366" s="3" t="s">
        <v>311</v>
      </c>
      <c r="F366" s="46">
        <v>4740098097112</v>
      </c>
      <c r="H366" s="4">
        <v>360</v>
      </c>
      <c r="I366" s="4" t="s">
        <v>429</v>
      </c>
      <c r="K366" s="34">
        <f>K365*12</f>
        <v>7.956</v>
      </c>
      <c r="L366" s="10"/>
      <c r="M366" s="26"/>
      <c r="N366" s="7">
        <f aca="true" t="shared" si="52" ref="N366:N371">K366*1.22</f>
        <v>9.70632</v>
      </c>
      <c r="O366" s="25">
        <v>1.2</v>
      </c>
      <c r="Q366" s="4" t="s">
        <v>284</v>
      </c>
    </row>
    <row r="367" spans="1:17" ht="15.75">
      <c r="A367" s="35" t="s">
        <v>93</v>
      </c>
      <c r="B367" s="18" t="s">
        <v>42</v>
      </c>
      <c r="C367" s="15"/>
      <c r="D367" s="3" t="s">
        <v>329</v>
      </c>
      <c r="F367" s="46">
        <v>4740098098720</v>
      </c>
      <c r="H367" s="4">
        <v>360</v>
      </c>
      <c r="I367" s="4" t="s">
        <v>44</v>
      </c>
      <c r="J367" s="4" t="s">
        <v>268</v>
      </c>
      <c r="K367" s="34">
        <v>0.8</v>
      </c>
      <c r="L367" s="10"/>
      <c r="M367" s="26"/>
      <c r="N367" s="7">
        <f t="shared" si="52"/>
        <v>0.976</v>
      </c>
      <c r="O367" s="25">
        <v>0.1</v>
      </c>
      <c r="P367" s="22" t="s">
        <v>26</v>
      </c>
      <c r="Q367" s="4" t="s">
        <v>285</v>
      </c>
    </row>
    <row r="368" spans="1:17" ht="15.75">
      <c r="A368" s="35" t="s">
        <v>93</v>
      </c>
      <c r="B368" s="18" t="s">
        <v>42</v>
      </c>
      <c r="C368" s="15"/>
      <c r="D368" s="3" t="s">
        <v>330</v>
      </c>
      <c r="F368" s="46">
        <v>4740098098737</v>
      </c>
      <c r="H368" s="4">
        <v>360</v>
      </c>
      <c r="I368" s="4" t="s">
        <v>44</v>
      </c>
      <c r="J368" s="4" t="s">
        <v>268</v>
      </c>
      <c r="K368" s="34">
        <v>0.8</v>
      </c>
      <c r="L368" s="10"/>
      <c r="M368" s="26"/>
      <c r="N368" s="7">
        <f t="shared" si="52"/>
        <v>0.976</v>
      </c>
      <c r="O368" s="25">
        <v>0.1</v>
      </c>
      <c r="P368" s="22" t="s">
        <v>26</v>
      </c>
      <c r="Q368" s="4" t="s">
        <v>285</v>
      </c>
    </row>
    <row r="369" spans="1:17" ht="15.75" collapsed="1">
      <c r="A369" s="35" t="s">
        <v>93</v>
      </c>
      <c r="B369" s="18" t="s">
        <v>42</v>
      </c>
      <c r="C369" s="11"/>
      <c r="D369" s="3" t="s">
        <v>278</v>
      </c>
      <c r="F369" s="46">
        <v>4740098095651</v>
      </c>
      <c r="H369" s="4">
        <v>360</v>
      </c>
      <c r="I369" s="4" t="s">
        <v>44</v>
      </c>
      <c r="J369" s="4" t="s">
        <v>30</v>
      </c>
      <c r="K369" s="34">
        <v>0.8</v>
      </c>
      <c r="L369" s="10"/>
      <c r="M369" s="26"/>
      <c r="N369" s="7">
        <f t="shared" si="52"/>
        <v>0.976</v>
      </c>
      <c r="O369" s="25">
        <v>0.1</v>
      </c>
      <c r="P369" s="22" t="s">
        <v>26</v>
      </c>
      <c r="Q369" s="4" t="s">
        <v>159</v>
      </c>
    </row>
    <row r="370" spans="1:17" ht="15.75">
      <c r="A370" s="18" t="s">
        <v>93</v>
      </c>
      <c r="B370" s="18" t="s">
        <v>39</v>
      </c>
      <c r="D370" s="3" t="s">
        <v>94</v>
      </c>
      <c r="E370" s="1"/>
      <c r="F370" s="33">
        <v>4740098076667</v>
      </c>
      <c r="G370" s="36"/>
      <c r="H370" s="36">
        <v>180</v>
      </c>
      <c r="I370" s="4" t="s">
        <v>39</v>
      </c>
      <c r="J370" s="4" t="s">
        <v>30</v>
      </c>
      <c r="K370" s="34">
        <v>0.85</v>
      </c>
      <c r="L370" s="10"/>
      <c r="M370" s="26"/>
      <c r="N370" s="7">
        <f t="shared" si="52"/>
        <v>1.037</v>
      </c>
      <c r="O370" s="25">
        <v>0.1</v>
      </c>
      <c r="P370" s="22" t="s">
        <v>60</v>
      </c>
      <c r="Q370" s="4" t="str">
        <f>CONCATENATE(P370," x ",J370)</f>
        <v>12 x 0,5 l</v>
      </c>
    </row>
    <row r="371" spans="1:17" ht="15.75">
      <c r="A371" s="18" t="s">
        <v>93</v>
      </c>
      <c r="B371" s="18" t="s">
        <v>39</v>
      </c>
      <c r="C371" s="15"/>
      <c r="D371" s="3" t="s">
        <v>356</v>
      </c>
      <c r="E371" s="1"/>
      <c r="F371" s="33">
        <v>4740098001386</v>
      </c>
      <c r="G371" s="36"/>
      <c r="H371" s="36">
        <v>180</v>
      </c>
      <c r="I371" s="4" t="s">
        <v>39</v>
      </c>
      <c r="J371" s="4" t="s">
        <v>30</v>
      </c>
      <c r="K371" s="34">
        <v>0.85</v>
      </c>
      <c r="L371" s="10"/>
      <c r="M371" s="26"/>
      <c r="N371" s="7">
        <f t="shared" si="52"/>
        <v>1.037</v>
      </c>
      <c r="O371" s="25">
        <v>0.1</v>
      </c>
      <c r="P371" s="22" t="s">
        <v>60</v>
      </c>
      <c r="Q371" s="4" t="str">
        <f>CONCATENATE(P371," x ",J371)</f>
        <v>12 x 0,5 l</v>
      </c>
    </row>
    <row r="372" spans="1:14" ht="15.75" collapsed="1">
      <c r="A372" s="35"/>
      <c r="F372" s="46"/>
      <c r="K372" s="34"/>
      <c r="L372" s="10"/>
      <c r="M372" s="26"/>
      <c r="N372" s="7"/>
    </row>
    <row r="373" spans="1:14" ht="15.75">
      <c r="A373" s="35"/>
      <c r="C373" s="23"/>
      <c r="D373" s="24" t="s">
        <v>95</v>
      </c>
      <c r="E373" s="1"/>
      <c r="F373" s="31"/>
      <c r="G373" s="1"/>
      <c r="H373" s="32"/>
      <c r="K373" s="34"/>
      <c r="L373" s="10"/>
      <c r="M373" s="26"/>
      <c r="N373" s="7"/>
    </row>
    <row r="374" spans="1:14" ht="15.75">
      <c r="A374" s="35"/>
      <c r="C374" s="23"/>
      <c r="D374" s="27" t="s">
        <v>71</v>
      </c>
      <c r="E374" s="1"/>
      <c r="F374" s="31"/>
      <c r="G374" s="1"/>
      <c r="H374" s="32"/>
      <c r="K374" s="34"/>
      <c r="L374" s="10"/>
      <c r="M374" s="26"/>
      <c r="N374" s="7"/>
    </row>
    <row r="375" spans="1:17" ht="15.75">
      <c r="A375" s="18" t="s">
        <v>95</v>
      </c>
      <c r="B375" s="18" t="s">
        <v>71</v>
      </c>
      <c r="D375" s="35" t="s">
        <v>380</v>
      </c>
      <c r="E375" s="1"/>
      <c r="F375" s="31">
        <v>4740098002123</v>
      </c>
      <c r="G375" s="1"/>
      <c r="H375" s="4">
        <v>180</v>
      </c>
      <c r="I375" s="4" t="s">
        <v>71</v>
      </c>
      <c r="J375" s="4" t="s">
        <v>25</v>
      </c>
      <c r="K375" s="34">
        <v>1.54</v>
      </c>
      <c r="L375" s="10"/>
      <c r="M375" s="26"/>
      <c r="N375" s="7">
        <f>K375*1.22</f>
        <v>1.8788</v>
      </c>
      <c r="P375" s="22" t="s">
        <v>383</v>
      </c>
      <c r="Q375" s="4" t="str">
        <f>CONCATENATE(P375," x ",J375)</f>
        <v>14 x 0,33 l</v>
      </c>
    </row>
    <row r="376" spans="1:17" ht="15.75">
      <c r="A376" s="18" t="s">
        <v>95</v>
      </c>
      <c r="B376" s="18" t="s">
        <v>71</v>
      </c>
      <c r="D376" s="35" t="s">
        <v>381</v>
      </c>
      <c r="E376" s="1"/>
      <c r="F376" s="31">
        <v>4740098002130</v>
      </c>
      <c r="G376" s="1"/>
      <c r="H376" s="4">
        <v>180</v>
      </c>
      <c r="I376" s="4" t="s">
        <v>71</v>
      </c>
      <c r="J376" s="4" t="s">
        <v>25</v>
      </c>
      <c r="K376" s="34">
        <v>1.54</v>
      </c>
      <c r="L376" s="10"/>
      <c r="M376" s="26"/>
      <c r="N376" s="7">
        <f>K376*1.22</f>
        <v>1.8788</v>
      </c>
      <c r="P376" s="22" t="s">
        <v>383</v>
      </c>
      <c r="Q376" s="4" t="str">
        <f>CONCATENATE(P376," x ",J376)</f>
        <v>14 x 0,33 l</v>
      </c>
    </row>
    <row r="377" spans="1:17" ht="15.75" collapsed="1">
      <c r="A377" s="18" t="s">
        <v>95</v>
      </c>
      <c r="B377" s="18" t="s">
        <v>71</v>
      </c>
      <c r="C377" s="15"/>
      <c r="D377" s="35" t="s">
        <v>382</v>
      </c>
      <c r="E377" s="1"/>
      <c r="F377" s="31">
        <v>4740098002147</v>
      </c>
      <c r="G377" s="1"/>
      <c r="H377" s="4">
        <v>180</v>
      </c>
      <c r="I377" s="4" t="s">
        <v>71</v>
      </c>
      <c r="J377" s="4" t="s">
        <v>25</v>
      </c>
      <c r="K377" s="34">
        <v>1.54</v>
      </c>
      <c r="L377" s="10"/>
      <c r="M377" s="26"/>
      <c r="N377" s="7">
        <f>K377*1.22</f>
        <v>1.8788</v>
      </c>
      <c r="P377" s="22" t="s">
        <v>383</v>
      </c>
      <c r="Q377" s="4" t="str">
        <f>CONCATENATE(P377," x ",J377)</f>
        <v>14 x 0,33 l</v>
      </c>
    </row>
    <row r="378" spans="3:14" ht="15.75">
      <c r="C378" s="1"/>
      <c r="D378" s="27" t="s">
        <v>38</v>
      </c>
      <c r="F378" s="38"/>
      <c r="G378" s="1"/>
      <c r="H378" s="1"/>
      <c r="I378" s="1"/>
      <c r="J378" s="1"/>
      <c r="K378" s="34"/>
      <c r="L378" s="55"/>
      <c r="M378" s="38"/>
      <c r="N378" s="7"/>
    </row>
    <row r="379" spans="1:17" ht="15.75">
      <c r="A379" s="18" t="s">
        <v>95</v>
      </c>
      <c r="B379" s="18" t="s">
        <v>39</v>
      </c>
      <c r="C379" s="15"/>
      <c r="D379" s="35" t="s">
        <v>322</v>
      </c>
      <c r="F379" s="33">
        <v>4740098098133</v>
      </c>
      <c r="G379" s="1"/>
      <c r="H379" s="4">
        <v>180</v>
      </c>
      <c r="I379" s="4" t="s">
        <v>39</v>
      </c>
      <c r="J379" s="4" t="s">
        <v>139</v>
      </c>
      <c r="K379" s="34">
        <v>0.97</v>
      </c>
      <c r="L379" s="10"/>
      <c r="M379" s="26"/>
      <c r="N379" s="7">
        <f>K379*1.22</f>
        <v>1.1834</v>
      </c>
      <c r="O379" s="25">
        <v>0.1</v>
      </c>
      <c r="P379" s="22" t="s">
        <v>60</v>
      </c>
      <c r="Q379" s="4" t="str">
        <f>CONCATENATE(P379," x ",J379)</f>
        <v>12 x 0,75 l</v>
      </c>
    </row>
    <row r="380" spans="1:17" ht="15.75">
      <c r="A380" s="18" t="s">
        <v>95</v>
      </c>
      <c r="B380" s="18" t="s">
        <v>39</v>
      </c>
      <c r="C380" s="15"/>
      <c r="D380" s="3" t="s">
        <v>96</v>
      </c>
      <c r="E380" s="1"/>
      <c r="F380" s="33">
        <v>4740098090564</v>
      </c>
      <c r="G380" s="36"/>
      <c r="H380" s="36">
        <v>270</v>
      </c>
      <c r="I380" s="4" t="s">
        <v>39</v>
      </c>
      <c r="J380" s="4" t="s">
        <v>139</v>
      </c>
      <c r="K380" s="34">
        <v>0.97</v>
      </c>
      <c r="L380" s="10"/>
      <c r="M380" s="26"/>
      <c r="N380" s="7">
        <f>K380*1.22</f>
        <v>1.1834</v>
      </c>
      <c r="O380" s="25">
        <v>0.1</v>
      </c>
      <c r="P380" s="22" t="s">
        <v>60</v>
      </c>
      <c r="Q380" s="4" t="str">
        <f>CONCATENATE(P380," x ",J380)</f>
        <v>12 x 0,75 l</v>
      </c>
    </row>
    <row r="381" spans="1:17" ht="15.75">
      <c r="A381" s="18" t="s">
        <v>95</v>
      </c>
      <c r="B381" s="18" t="s">
        <v>39</v>
      </c>
      <c r="C381" s="15"/>
      <c r="D381" s="3" t="s">
        <v>225</v>
      </c>
      <c r="E381" s="1"/>
      <c r="F381" s="33">
        <v>4740098090557</v>
      </c>
      <c r="G381" s="36"/>
      <c r="H381" s="36">
        <v>270</v>
      </c>
      <c r="I381" s="4" t="s">
        <v>39</v>
      </c>
      <c r="J381" s="4" t="s">
        <v>139</v>
      </c>
      <c r="K381" s="34">
        <v>0.97</v>
      </c>
      <c r="L381" s="10"/>
      <c r="M381" s="26"/>
      <c r="N381" s="7">
        <f>K381*1.22</f>
        <v>1.1834</v>
      </c>
      <c r="O381" s="25">
        <v>0.1</v>
      </c>
      <c r="P381" s="22" t="s">
        <v>60</v>
      </c>
      <c r="Q381" s="4" t="str">
        <f>CONCATENATE(P381," x ",J381)</f>
        <v>12 x 0,75 l</v>
      </c>
    </row>
    <row r="382" spans="1:17" ht="15.75">
      <c r="A382" s="18" t="s">
        <v>95</v>
      </c>
      <c r="B382" s="18" t="s">
        <v>39</v>
      </c>
      <c r="D382" s="3" t="s">
        <v>96</v>
      </c>
      <c r="E382" s="1"/>
      <c r="F382" s="33">
        <v>4740098078845</v>
      </c>
      <c r="G382" s="36"/>
      <c r="H382" s="36">
        <v>270</v>
      </c>
      <c r="I382" s="4" t="s">
        <v>39</v>
      </c>
      <c r="J382" s="4" t="s">
        <v>66</v>
      </c>
      <c r="K382" s="34">
        <v>1.26</v>
      </c>
      <c r="L382" s="10"/>
      <c r="M382" s="26"/>
      <c r="N382" s="7">
        <f>K382*1.22</f>
        <v>1.5372</v>
      </c>
      <c r="O382" s="25">
        <v>0.1</v>
      </c>
      <c r="P382" s="22" t="s">
        <v>40</v>
      </c>
      <c r="Q382" s="4" t="str">
        <f>CONCATENATE(P382," x ",J382)</f>
        <v>6 x 1,5 l</v>
      </c>
    </row>
    <row r="383" spans="6:14" ht="15.75">
      <c r="F383" s="38"/>
      <c r="G383" s="1"/>
      <c r="H383" s="1"/>
      <c r="I383" s="1"/>
      <c r="J383" s="1"/>
      <c r="K383" s="34"/>
      <c r="L383" s="55"/>
      <c r="N383" s="7"/>
    </row>
    <row r="384" spans="3:14" ht="15.75">
      <c r="C384" s="23"/>
      <c r="D384" s="24" t="s">
        <v>354</v>
      </c>
      <c r="K384" s="34"/>
      <c r="L384" s="30"/>
      <c r="N384" s="7"/>
    </row>
    <row r="385" spans="1:17" ht="15.75">
      <c r="A385" s="18" t="s">
        <v>110</v>
      </c>
      <c r="B385" s="18" t="s">
        <v>71</v>
      </c>
      <c r="C385" s="15"/>
      <c r="D385" s="35" t="s">
        <v>317</v>
      </c>
      <c r="F385" s="33">
        <v>4740098098416</v>
      </c>
      <c r="H385" s="4">
        <v>540</v>
      </c>
      <c r="I385" s="4" t="s">
        <v>71</v>
      </c>
      <c r="J385" s="4" t="s">
        <v>319</v>
      </c>
      <c r="K385" s="58">
        <v>2.14</v>
      </c>
      <c r="L385" s="10"/>
      <c r="M385" s="26"/>
      <c r="N385" s="7">
        <f>K385*1.22</f>
        <v>2.6108000000000002</v>
      </c>
      <c r="P385" s="22" t="s">
        <v>60</v>
      </c>
      <c r="Q385" s="4" t="str">
        <f aca="true" t="shared" si="53" ref="Q385:Q392">CONCATENATE(P385," x ",J385)</f>
        <v>12 x 1,0 L</v>
      </c>
    </row>
    <row r="386" spans="1:17" ht="15.75">
      <c r="A386" s="18" t="s">
        <v>110</v>
      </c>
      <c r="B386" s="18" t="s">
        <v>71</v>
      </c>
      <c r="C386" s="15"/>
      <c r="D386" s="35" t="s">
        <v>318</v>
      </c>
      <c r="F386" s="33">
        <v>4740098098423</v>
      </c>
      <c r="H386" s="4">
        <v>540</v>
      </c>
      <c r="I386" s="4" t="s">
        <v>71</v>
      </c>
      <c r="J386" s="4" t="s">
        <v>319</v>
      </c>
      <c r="K386" s="58">
        <v>2.14</v>
      </c>
      <c r="L386" s="10"/>
      <c r="M386" s="26"/>
      <c r="N386" s="7">
        <f aca="true" t="shared" si="54" ref="N386:N394">K386*1.22</f>
        <v>2.6108000000000002</v>
      </c>
      <c r="P386" s="22" t="s">
        <v>60</v>
      </c>
      <c r="Q386" s="4" t="str">
        <f t="shared" si="53"/>
        <v>12 x 1,0 L</v>
      </c>
    </row>
    <row r="387" spans="1:17" ht="15.75">
      <c r="A387" s="18" t="s">
        <v>110</v>
      </c>
      <c r="B387" s="18" t="s">
        <v>71</v>
      </c>
      <c r="C387" s="15"/>
      <c r="D387" s="35" t="s">
        <v>355</v>
      </c>
      <c r="F387" s="33">
        <v>4740051000029</v>
      </c>
      <c r="H387" s="4">
        <v>540</v>
      </c>
      <c r="I387" s="4" t="s">
        <v>71</v>
      </c>
      <c r="J387" s="4" t="s">
        <v>319</v>
      </c>
      <c r="K387" s="58">
        <v>2.14</v>
      </c>
      <c r="L387" s="10"/>
      <c r="M387" s="26"/>
      <c r="N387" s="7">
        <f t="shared" si="54"/>
        <v>2.6108000000000002</v>
      </c>
      <c r="P387" s="22" t="s">
        <v>60</v>
      </c>
      <c r="Q387" s="4" t="str">
        <f>CONCATENATE(P387," x ",J387)</f>
        <v>12 x 1,0 L</v>
      </c>
    </row>
    <row r="388" spans="1:17" ht="15.75">
      <c r="A388" s="18" t="s">
        <v>110</v>
      </c>
      <c r="B388" s="18" t="s">
        <v>39</v>
      </c>
      <c r="D388" s="3" t="s">
        <v>340</v>
      </c>
      <c r="F388" s="33">
        <v>4740098098799</v>
      </c>
      <c r="H388" s="32">
        <v>360</v>
      </c>
      <c r="I388" s="4" t="s">
        <v>39</v>
      </c>
      <c r="J388" s="4" t="s">
        <v>139</v>
      </c>
      <c r="K388" s="58">
        <v>1.55</v>
      </c>
      <c r="L388" s="10"/>
      <c r="M388" s="26"/>
      <c r="N388" s="7">
        <f t="shared" si="54"/>
        <v>1.891</v>
      </c>
      <c r="O388" s="25">
        <v>0.1</v>
      </c>
      <c r="P388" s="22" t="s">
        <v>60</v>
      </c>
      <c r="Q388" s="4" t="str">
        <f t="shared" si="53"/>
        <v>12 x 0,75 l</v>
      </c>
    </row>
    <row r="389" spans="1:17" ht="15.75">
      <c r="A389" s="18" t="s">
        <v>110</v>
      </c>
      <c r="B389" s="18" t="s">
        <v>39</v>
      </c>
      <c r="D389" s="3" t="s">
        <v>341</v>
      </c>
      <c r="F389" s="33">
        <v>4740098098805</v>
      </c>
      <c r="H389" s="32">
        <v>360</v>
      </c>
      <c r="I389" s="4" t="s">
        <v>39</v>
      </c>
      <c r="J389" s="4" t="s">
        <v>139</v>
      </c>
      <c r="K389" s="58">
        <v>1.55</v>
      </c>
      <c r="L389" s="10"/>
      <c r="M389" s="26"/>
      <c r="N389" s="7">
        <f t="shared" si="54"/>
        <v>1.891</v>
      </c>
      <c r="O389" s="25">
        <v>0.1</v>
      </c>
      <c r="P389" s="22" t="s">
        <v>60</v>
      </c>
      <c r="Q389" s="4" t="str">
        <f t="shared" si="53"/>
        <v>12 x 0,75 l</v>
      </c>
    </row>
    <row r="390" spans="1:17" ht="15.75">
      <c r="A390" s="18" t="s">
        <v>110</v>
      </c>
      <c r="B390" s="18" t="s">
        <v>39</v>
      </c>
      <c r="C390" s="15"/>
      <c r="D390" s="3" t="s">
        <v>342</v>
      </c>
      <c r="F390" s="33">
        <v>4740098098768</v>
      </c>
      <c r="H390" s="32">
        <v>360</v>
      </c>
      <c r="I390" s="4" t="s">
        <v>39</v>
      </c>
      <c r="J390" s="4" t="s">
        <v>139</v>
      </c>
      <c r="K390" s="58">
        <v>1.55</v>
      </c>
      <c r="L390" s="10"/>
      <c r="M390" s="26"/>
      <c r="N390" s="7">
        <f t="shared" si="54"/>
        <v>1.891</v>
      </c>
      <c r="O390" s="25">
        <v>0.1</v>
      </c>
      <c r="P390" s="22" t="s">
        <v>60</v>
      </c>
      <c r="Q390" s="4" t="str">
        <f t="shared" si="53"/>
        <v>12 x 0,75 l</v>
      </c>
    </row>
    <row r="391" spans="1:17" ht="15.75">
      <c r="A391" s="18" t="s">
        <v>110</v>
      </c>
      <c r="B391" s="18" t="s">
        <v>39</v>
      </c>
      <c r="C391" s="15"/>
      <c r="D391" s="3" t="s">
        <v>343</v>
      </c>
      <c r="F391" s="33">
        <v>4740098098775</v>
      </c>
      <c r="H391" s="32">
        <v>360</v>
      </c>
      <c r="I391" s="4" t="s">
        <v>39</v>
      </c>
      <c r="J391" s="4" t="s">
        <v>139</v>
      </c>
      <c r="K391" s="58">
        <v>1.55</v>
      </c>
      <c r="L391" s="10"/>
      <c r="M391" s="26"/>
      <c r="N391" s="7">
        <f t="shared" si="54"/>
        <v>1.891</v>
      </c>
      <c r="O391" s="25">
        <v>0.1</v>
      </c>
      <c r="P391" s="22" t="s">
        <v>60</v>
      </c>
      <c r="Q391" s="4" t="str">
        <f t="shared" si="53"/>
        <v>12 x 0,75 l</v>
      </c>
    </row>
    <row r="392" spans="1:17" ht="15.75">
      <c r="A392" s="18" t="s">
        <v>110</v>
      </c>
      <c r="B392" s="18" t="s">
        <v>39</v>
      </c>
      <c r="D392" s="3" t="s">
        <v>344</v>
      </c>
      <c r="F392" s="33">
        <v>4740098098812</v>
      </c>
      <c r="H392" s="32">
        <v>360</v>
      </c>
      <c r="I392" s="4" t="s">
        <v>39</v>
      </c>
      <c r="J392" s="4" t="s">
        <v>139</v>
      </c>
      <c r="K392" s="58">
        <v>1.55</v>
      </c>
      <c r="L392" s="10"/>
      <c r="M392" s="26"/>
      <c r="N392" s="7">
        <f t="shared" si="54"/>
        <v>1.891</v>
      </c>
      <c r="O392" s="25">
        <v>0.1</v>
      </c>
      <c r="P392" s="22" t="s">
        <v>60</v>
      </c>
      <c r="Q392" s="4" t="str">
        <f t="shared" si="53"/>
        <v>12 x 0,75 l</v>
      </c>
    </row>
    <row r="393" spans="1:17" ht="15.75">
      <c r="A393" s="18" t="s">
        <v>110</v>
      </c>
      <c r="B393" s="18" t="s">
        <v>39</v>
      </c>
      <c r="C393" s="53"/>
      <c r="D393" s="3" t="s">
        <v>365</v>
      </c>
      <c r="F393" s="33">
        <v>4740051999880</v>
      </c>
      <c r="H393" s="32">
        <v>360</v>
      </c>
      <c r="I393" s="4" t="s">
        <v>39</v>
      </c>
      <c r="J393" s="4" t="s">
        <v>139</v>
      </c>
      <c r="K393" s="34">
        <v>1.55</v>
      </c>
      <c r="L393" s="10"/>
      <c r="M393" s="26"/>
      <c r="N393" s="7">
        <f t="shared" si="54"/>
        <v>1.891</v>
      </c>
      <c r="O393" s="25">
        <v>0.1</v>
      </c>
      <c r="P393" s="22" t="s">
        <v>60</v>
      </c>
      <c r="Q393" s="4" t="str">
        <f>CONCATENATE(P393," x ",J393)</f>
        <v>12 x 0,75 l</v>
      </c>
    </row>
    <row r="394" spans="1:17" ht="15.75">
      <c r="A394" s="18" t="s">
        <v>110</v>
      </c>
      <c r="B394" s="18" t="s">
        <v>39</v>
      </c>
      <c r="C394" s="53"/>
      <c r="D394" s="3" t="s">
        <v>375</v>
      </c>
      <c r="F394" s="33">
        <v>4740098098782</v>
      </c>
      <c r="H394" s="32">
        <v>360</v>
      </c>
      <c r="I394" s="4" t="s">
        <v>39</v>
      </c>
      <c r="J394" s="4" t="s">
        <v>139</v>
      </c>
      <c r="K394" s="34">
        <v>2.14</v>
      </c>
      <c r="L394" s="10"/>
      <c r="M394" s="26"/>
      <c r="N394" s="7">
        <f t="shared" si="54"/>
        <v>2.6108000000000002</v>
      </c>
      <c r="O394" s="25">
        <v>0.1</v>
      </c>
      <c r="P394" s="22" t="s">
        <v>60</v>
      </c>
      <c r="Q394" s="4" t="str">
        <f>CONCATENATE(P394," x ",J394)</f>
        <v>12 x 0,75 l</v>
      </c>
    </row>
    <row r="395" spans="6:14" ht="15.75">
      <c r="F395" s="33"/>
      <c r="H395" s="32"/>
      <c r="K395" s="34"/>
      <c r="L395" s="10"/>
      <c r="M395" s="26"/>
      <c r="N395" s="7"/>
    </row>
    <row r="396" spans="3:4" ht="15.75">
      <c r="C396" s="23"/>
      <c r="D396" s="89" t="s">
        <v>289</v>
      </c>
    </row>
    <row r="397" spans="1:14" ht="15.75">
      <c r="A397" s="18" t="s">
        <v>289</v>
      </c>
      <c r="D397" s="3" t="s">
        <v>290</v>
      </c>
      <c r="F397" s="90">
        <v>4740098099734</v>
      </c>
      <c r="K397" s="7">
        <v>0.1</v>
      </c>
      <c r="N397" s="7"/>
    </row>
    <row r="398" spans="1:14" ht="15.75">
      <c r="A398" s="18" t="s">
        <v>289</v>
      </c>
      <c r="D398" s="3" t="s">
        <v>291</v>
      </c>
      <c r="F398" s="90">
        <v>4740098099741</v>
      </c>
      <c r="K398" s="7">
        <v>0.1</v>
      </c>
      <c r="N398" s="7"/>
    </row>
    <row r="399" spans="1:14" ht="15.75">
      <c r="A399" s="18" t="s">
        <v>289</v>
      </c>
      <c r="D399" s="3" t="s">
        <v>292</v>
      </c>
      <c r="F399" s="90">
        <v>4740098099758</v>
      </c>
      <c r="K399" s="7">
        <v>0.1</v>
      </c>
      <c r="N399" s="7"/>
    </row>
    <row r="400" spans="1:14" ht="15.75">
      <c r="A400" s="18" t="s">
        <v>289</v>
      </c>
      <c r="D400" s="3" t="s">
        <v>293</v>
      </c>
      <c r="F400" s="90">
        <v>4740098099147</v>
      </c>
      <c r="K400" s="7">
        <v>0.1</v>
      </c>
      <c r="N400" s="7"/>
    </row>
    <row r="401" spans="1:14" ht="15.75">
      <c r="A401" s="18" t="s">
        <v>289</v>
      </c>
      <c r="D401" s="3" t="s">
        <v>294</v>
      </c>
      <c r="F401" s="90">
        <v>4740098095026</v>
      </c>
      <c r="K401" s="7">
        <v>3.2</v>
      </c>
      <c r="N401" s="7">
        <f>K401*1.22</f>
        <v>3.904</v>
      </c>
    </row>
    <row r="402" spans="1:14" ht="15.75">
      <c r="A402" s="18" t="s">
        <v>289</v>
      </c>
      <c r="D402" s="3" t="s">
        <v>295</v>
      </c>
      <c r="F402" s="90">
        <v>4740098099710</v>
      </c>
      <c r="K402" s="3">
        <v>4.79</v>
      </c>
      <c r="N402" s="7">
        <f aca="true" t="shared" si="55" ref="N402:N414">K402*1.22</f>
        <v>5.8438</v>
      </c>
    </row>
    <row r="403" spans="1:14" ht="15.75">
      <c r="A403" s="18" t="s">
        <v>289</v>
      </c>
      <c r="D403" s="3" t="s">
        <v>296</v>
      </c>
      <c r="F403" s="90">
        <v>4740098099291</v>
      </c>
      <c r="K403" s="7">
        <v>3.6</v>
      </c>
      <c r="N403" s="7">
        <f t="shared" si="55"/>
        <v>4.392</v>
      </c>
    </row>
    <row r="404" spans="1:14" ht="15.75">
      <c r="A404" s="18" t="s">
        <v>289</v>
      </c>
      <c r="D404" s="3" t="s">
        <v>297</v>
      </c>
      <c r="F404" s="90">
        <v>4740098099307</v>
      </c>
      <c r="K404" s="3">
        <v>6.39</v>
      </c>
      <c r="N404" s="7">
        <f t="shared" si="55"/>
        <v>7.7958</v>
      </c>
    </row>
    <row r="405" spans="1:14" ht="15.75">
      <c r="A405" s="18" t="s">
        <v>289</v>
      </c>
      <c r="D405" s="3" t="s">
        <v>298</v>
      </c>
      <c r="F405" s="90">
        <v>4740098099314</v>
      </c>
      <c r="K405" s="3">
        <v>5.75</v>
      </c>
      <c r="N405" s="7">
        <f t="shared" si="55"/>
        <v>7.015</v>
      </c>
    </row>
    <row r="406" spans="1:14" ht="15.75">
      <c r="A406" s="18" t="s">
        <v>289</v>
      </c>
      <c r="D406" s="3" t="s">
        <v>299</v>
      </c>
      <c r="F406" s="90">
        <v>4740098099338</v>
      </c>
      <c r="K406" s="3">
        <v>5.75</v>
      </c>
      <c r="N406" s="7">
        <f t="shared" si="55"/>
        <v>7.015</v>
      </c>
    </row>
    <row r="407" spans="1:14" ht="15.75">
      <c r="A407" s="18" t="s">
        <v>289</v>
      </c>
      <c r="D407" s="3" t="s">
        <v>300</v>
      </c>
      <c r="F407" s="90">
        <v>4740098099383</v>
      </c>
      <c r="K407" s="3">
        <v>12.78</v>
      </c>
      <c r="N407" s="7">
        <f t="shared" si="55"/>
        <v>15.5916</v>
      </c>
    </row>
    <row r="408" spans="1:14" ht="15.75">
      <c r="A408" s="18" t="s">
        <v>289</v>
      </c>
      <c r="D408" s="3" t="s">
        <v>301</v>
      </c>
      <c r="F408" s="90">
        <v>4740098099390</v>
      </c>
      <c r="K408" s="3">
        <v>3.83</v>
      </c>
      <c r="N408" s="7">
        <f t="shared" si="55"/>
        <v>4.6726</v>
      </c>
    </row>
    <row r="409" spans="1:14" ht="15.75">
      <c r="A409" s="18" t="s">
        <v>289</v>
      </c>
      <c r="D409" s="3" t="s">
        <v>302</v>
      </c>
      <c r="F409" s="90">
        <v>4740098099727</v>
      </c>
      <c r="K409" s="3">
        <v>5.11</v>
      </c>
      <c r="N409" s="7">
        <f t="shared" si="55"/>
        <v>6.2342</v>
      </c>
    </row>
    <row r="410" spans="1:14" ht="15.75">
      <c r="A410" s="18" t="s">
        <v>289</v>
      </c>
      <c r="D410" s="3" t="s">
        <v>303</v>
      </c>
      <c r="F410" s="90">
        <v>4740098099406</v>
      </c>
      <c r="K410" s="7">
        <v>5</v>
      </c>
      <c r="N410" s="7">
        <f t="shared" si="55"/>
        <v>6.1</v>
      </c>
    </row>
    <row r="411" spans="1:14" ht="15.75">
      <c r="A411" s="18" t="s">
        <v>289</v>
      </c>
      <c r="D411" s="3" t="s">
        <v>304</v>
      </c>
      <c r="F411" s="90">
        <v>4740098099413</v>
      </c>
      <c r="K411" s="7">
        <v>6</v>
      </c>
      <c r="N411" s="7">
        <f t="shared" si="55"/>
        <v>7.32</v>
      </c>
    </row>
    <row r="412" spans="1:14" ht="15.75">
      <c r="A412" s="18" t="s">
        <v>289</v>
      </c>
      <c r="D412" s="3" t="s">
        <v>305</v>
      </c>
      <c r="F412" s="90">
        <v>4740098099420</v>
      </c>
      <c r="K412" s="7">
        <v>15</v>
      </c>
      <c r="N412" s="7">
        <f t="shared" si="55"/>
        <v>18.3</v>
      </c>
    </row>
    <row r="413" spans="1:14" ht="15.75">
      <c r="A413" s="18" t="s">
        <v>289</v>
      </c>
      <c r="D413" s="91" t="s">
        <v>306</v>
      </c>
      <c r="K413" s="3">
        <v>0.031</v>
      </c>
      <c r="N413" s="7">
        <f t="shared" si="55"/>
        <v>0.03782</v>
      </c>
    </row>
    <row r="414" spans="1:14" ht="15.75">
      <c r="A414" s="18" t="s">
        <v>289</v>
      </c>
      <c r="D414" s="91" t="s">
        <v>307</v>
      </c>
      <c r="E414" s="91"/>
      <c r="K414" s="3">
        <v>0.013</v>
      </c>
      <c r="N414" s="7">
        <f t="shared" si="55"/>
        <v>0.01586</v>
      </c>
    </row>
    <row r="415" spans="4:11" ht="15.75">
      <c r="D415" s="91"/>
      <c r="E415" s="91"/>
      <c r="K415" s="3"/>
    </row>
    <row r="416" spans="3:14" ht="15.75">
      <c r="C416" s="23"/>
      <c r="D416" s="24" t="s">
        <v>111</v>
      </c>
      <c r="K416" s="34"/>
      <c r="L416" s="10"/>
      <c r="M416" s="7"/>
      <c r="N416" s="7"/>
    </row>
    <row r="417" spans="1:14" ht="15.75">
      <c r="A417" s="18" t="s">
        <v>111</v>
      </c>
      <c r="D417" s="3" t="s">
        <v>112</v>
      </c>
      <c r="K417" s="34">
        <v>1.277</v>
      </c>
      <c r="L417" s="30"/>
      <c r="M417" s="26"/>
      <c r="N417" s="7">
        <f>K417*1.22</f>
        <v>1.5579399999999999</v>
      </c>
    </row>
    <row r="418" spans="1:14" ht="15.75">
      <c r="A418" s="18" t="s">
        <v>111</v>
      </c>
      <c r="D418" s="3" t="s">
        <v>113</v>
      </c>
      <c r="K418" s="34">
        <v>1.254</v>
      </c>
      <c r="L418" s="30"/>
      <c r="M418" s="26"/>
      <c r="N418" s="7">
        <f aca="true" t="shared" si="56" ref="N418:N427">K418*1.22</f>
        <v>1.52988</v>
      </c>
    </row>
    <row r="419" spans="1:14" ht="15.75">
      <c r="A419" s="18" t="s">
        <v>111</v>
      </c>
      <c r="D419" s="3" t="s">
        <v>196</v>
      </c>
      <c r="K419" s="34">
        <v>1.215</v>
      </c>
      <c r="L419" s="30"/>
      <c r="M419" s="26"/>
      <c r="N419" s="7">
        <f t="shared" si="56"/>
        <v>1.4823000000000002</v>
      </c>
    </row>
    <row r="420" spans="1:14" ht="15.75">
      <c r="A420" s="18" t="s">
        <v>111</v>
      </c>
      <c r="D420" s="3" t="s">
        <v>136</v>
      </c>
      <c r="K420" s="34">
        <v>1.679</v>
      </c>
      <c r="L420" s="30"/>
      <c r="M420" s="26"/>
      <c r="N420" s="7">
        <f t="shared" si="56"/>
        <v>2.04838</v>
      </c>
    </row>
    <row r="421" spans="1:14" ht="15.75">
      <c r="A421" s="18" t="s">
        <v>111</v>
      </c>
      <c r="D421" s="3" t="s">
        <v>114</v>
      </c>
      <c r="K421" s="34">
        <v>1.656</v>
      </c>
      <c r="L421" s="30"/>
      <c r="M421" s="26"/>
      <c r="N421" s="7">
        <f t="shared" si="56"/>
        <v>2.02032</v>
      </c>
    </row>
    <row r="422" spans="1:14" ht="15.75">
      <c r="A422" s="18" t="s">
        <v>111</v>
      </c>
      <c r="D422" s="3" t="s">
        <v>115</v>
      </c>
      <c r="K422" s="34">
        <v>0.038</v>
      </c>
      <c r="L422" s="30"/>
      <c r="M422" s="26"/>
      <c r="N422" s="7">
        <f t="shared" si="56"/>
        <v>0.04636</v>
      </c>
    </row>
    <row r="423" spans="1:14" ht="15.75">
      <c r="A423" s="18" t="s">
        <v>111</v>
      </c>
      <c r="D423" s="3" t="s">
        <v>128</v>
      </c>
      <c r="K423" s="34">
        <v>0.55</v>
      </c>
      <c r="L423" s="30"/>
      <c r="M423" s="26"/>
      <c r="N423" s="7">
        <f t="shared" si="56"/>
        <v>0.671</v>
      </c>
    </row>
    <row r="424" spans="1:14" ht="15.75">
      <c r="A424" s="18" t="s">
        <v>111</v>
      </c>
      <c r="D424" s="3" t="s">
        <v>129</v>
      </c>
      <c r="K424" s="19">
        <v>1.116</v>
      </c>
      <c r="N424" s="7">
        <f t="shared" si="56"/>
        <v>1.36152</v>
      </c>
    </row>
    <row r="425" spans="1:14" ht="15.75">
      <c r="A425" s="18" t="s">
        <v>111</v>
      </c>
      <c r="D425" s="3" t="s">
        <v>130</v>
      </c>
      <c r="K425" s="19">
        <v>1.461</v>
      </c>
      <c r="N425" s="7">
        <f t="shared" si="56"/>
        <v>1.7824200000000001</v>
      </c>
    </row>
    <row r="426" spans="1:14" ht="15.75">
      <c r="A426" s="18" t="s">
        <v>111</v>
      </c>
      <c r="D426" s="3" t="s">
        <v>131</v>
      </c>
      <c r="K426" s="19">
        <v>1.173</v>
      </c>
      <c r="N426" s="7">
        <f t="shared" si="56"/>
        <v>1.43106</v>
      </c>
    </row>
    <row r="427" spans="1:14" ht="15.75">
      <c r="A427" s="18" t="s">
        <v>111</v>
      </c>
      <c r="D427" s="3" t="s">
        <v>132</v>
      </c>
      <c r="K427" s="19">
        <v>18.527</v>
      </c>
      <c r="N427" s="7">
        <f t="shared" si="56"/>
        <v>22.60294</v>
      </c>
    </row>
    <row r="429" ht="15.75">
      <c r="E429" s="91"/>
    </row>
  </sheetData>
  <sheetProtection/>
  <printOptions/>
  <pageMargins left="0.1968503937007874" right="0.11811023622047245" top="0" bottom="0" header="0.31496062992125984" footer="0.31496062992125984"/>
  <pageSetup horizontalDpi="600" verticalDpi="600" orientation="portrait" paperSize="9" scale="45" r:id="rId3"/>
  <ignoredErrors>
    <ignoredError sqref="F35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A. Le Coq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Rando Mõrd</dc:creator>
  <cp:keywords/>
  <dc:description/>
  <cp:lastModifiedBy>Viiu Kuusik</cp:lastModifiedBy>
  <cp:lastPrinted>2024-01-02T07:37:19Z</cp:lastPrinted>
  <dcterms:created xsi:type="dcterms:W3CDTF">2012-11-13T11:45:25Z</dcterms:created>
  <dcterms:modified xsi:type="dcterms:W3CDTF">2024-04-18T12:25:26Z</dcterms:modified>
  <cp:category/>
  <cp:version/>
  <cp:contentType/>
  <cp:contentStatus/>
</cp:coreProperties>
</file>